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ТСО'!$62:$64</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ТЭ'!$62:$65</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ТСО'!$65:$68</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ТЭ'!$66:$69</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Предложение!$L$89</definedName>
    <definedName name="OFFER_METHOD">Предложение!$K$24:$K$87</definedName>
    <definedName name="OFFER_METHOD_FLAG">TEHSHEET!$L$6</definedName>
    <definedName name="OFFER_TARIFF_A_1">Предложение!$24:$26</definedName>
    <definedName name="OFFER_TARIFF_A_2">Предложение!$91:$93</definedName>
    <definedName name="OFFER_TARIFF_A_3">Предложение!$156:$158</definedName>
    <definedName name="OFFER_TARIFF_A_4">Предложение!$221:$223</definedName>
    <definedName name="OFFER_TARIFF_A_5">Предложение!$286:$288</definedName>
    <definedName name="OFFER_TARIFF_A_COLDVSNA_1">Предложение!$55:$57</definedName>
    <definedName name="OFFER_TARIFF_A_COLDVSNA_2">Предложение!$122:$124</definedName>
    <definedName name="OFFER_TARIFF_A_COLDVSNA_3">Предложение!$187:$189</definedName>
    <definedName name="OFFER_TARIFF_A_COLDVSNA_4">Предложение!$252:$254</definedName>
    <definedName name="OFFER_TARIFF_A_COLDVSNA_5">Предложение!$317:$319</definedName>
    <definedName name="OFFER_TARIFF_A_HOTVSNA_1">Предложение!$70:$72</definedName>
    <definedName name="OFFER_TARIFF_A_HOTVSNA_2">Предложение!$137:$139</definedName>
    <definedName name="OFFER_TARIFF_A_HOTVSNA_3">Предложение!$202:$204</definedName>
    <definedName name="OFFER_TARIFF_A_HOTVSNA_4">Предложение!$267:$269</definedName>
    <definedName name="OFFER_TARIFF_A_HOTVSNA_5">Предложение!$332:$334</definedName>
    <definedName name="OFFER_TARIFF_A_VOTV_1">Предложение!$79:$81</definedName>
    <definedName name="OFFER_TARIFF_A_VOTV_2">Предложение!$146:$148</definedName>
    <definedName name="OFFER_TARIFF_A_VOTV_3">Предложение!$211:$213</definedName>
    <definedName name="OFFER_TARIFF_A_VOTV_4">Предложение!$276:$278</definedName>
    <definedName name="OFFER_TARIFF_A_VOTV_5">Предложение!$341:$343</definedName>
    <definedName name="OFFER_TARIFF_B_1">Предложение!$27:$31</definedName>
    <definedName name="OFFER_TARIFF_B_2">Предложение!$94:$98</definedName>
    <definedName name="OFFER_TARIFF_B_3">Предложение!$159:$163</definedName>
    <definedName name="OFFER_TARIFF_B_4">Предложение!$224:$228</definedName>
    <definedName name="OFFER_TARIFF_B_5">Предложение!$289:$293</definedName>
    <definedName name="OFFER_TARIFF_B_COLDVSNA_1">Предложение!$58:$60</definedName>
    <definedName name="OFFER_TARIFF_B_COLDVSNA_2">Предложение!$125:$127</definedName>
    <definedName name="OFFER_TARIFF_B_COLDVSNA_3">Предложение!$190:$192</definedName>
    <definedName name="OFFER_TARIFF_B_COLDVSNA_4">Предложение!$255:$257</definedName>
    <definedName name="OFFER_TARIFF_B_COLDVSNA_5">Предложение!$320:$322</definedName>
    <definedName name="OFFER_TARIFF_B_HOTVSNA_1">Предложение!$73:$75</definedName>
    <definedName name="OFFER_TARIFF_B_HOTVSNA_2">Предложение!$140:$142</definedName>
    <definedName name="OFFER_TARIFF_B_HOTVSNA_3">Предложение!$205:$207</definedName>
    <definedName name="OFFER_TARIFF_B_HOTVSNA_4">Предложение!$270:$272</definedName>
    <definedName name="OFFER_TARIFF_B_HOTVSNA_5">Предложение!$335:$337</definedName>
    <definedName name="OFFER_TARIFF_B_VOTV_1">Предложение!$82:$84</definedName>
    <definedName name="OFFER_TARIFF_B_VOTV_2">Предложение!$149:$151</definedName>
    <definedName name="OFFER_TARIFF_B_VOTV_3">Предложение!$214:$216</definedName>
    <definedName name="OFFER_TARIFF_B_VOTV_4">Предложение!$279:$281</definedName>
    <definedName name="OFFER_TARIFF_B_VOTV_5">Предложение!$344:$346</definedName>
    <definedName name="OFFER_TARIFF_C_1">Предложение!$32:$36</definedName>
    <definedName name="OFFER_TARIFF_C_2">Предложение!$99:$103</definedName>
    <definedName name="OFFER_TARIFF_C_3">Предложение!$164:$168</definedName>
    <definedName name="OFFER_TARIFF_C_4">Предложение!$229:$233</definedName>
    <definedName name="OFFER_TARIFF_C_5">Предложение!$294:$298</definedName>
    <definedName name="OFFER_TARIFF_C_COLDVSNA_1">Предложение!$61:$63</definedName>
    <definedName name="OFFER_TARIFF_C_COLDVSNA_2">Предложение!$128:$130</definedName>
    <definedName name="OFFER_TARIFF_C_COLDVSNA_3">Предложение!$193:$195</definedName>
    <definedName name="OFFER_TARIFF_C_COLDVSNA_4">Предложение!$258:$260</definedName>
    <definedName name="OFFER_TARIFF_C_COLDVSNA_5">Предложение!$323:$325</definedName>
    <definedName name="OFFER_TARIFF_C_HOTVSNA_1">Предложение!$76:$78</definedName>
    <definedName name="OFFER_TARIFF_C_HOTVSNA_2">Предложение!$143:$145</definedName>
    <definedName name="OFFER_TARIFF_C_HOTVSNA_3">Предложение!$208:$210</definedName>
    <definedName name="OFFER_TARIFF_C_HOTVSNA_4">Предложение!$273:$275</definedName>
    <definedName name="OFFER_TARIFF_C_HOTVSNA_5">Предложение!$338:$340</definedName>
    <definedName name="OFFER_TARIFF_C_VOTV_1">Предложение!$85:$87</definedName>
    <definedName name="OFFER_TARIFF_C_VOTV_2">Предложение!$152:$154</definedName>
    <definedName name="OFFER_TARIFF_C_VOTV_3">Предложение!$217:$219</definedName>
    <definedName name="OFFER_TARIFF_C_VOTV_4">Предложение!$282:$284</definedName>
    <definedName name="OFFER_TARIFF_C_VOTV_5">Предложение!$347:$349</definedName>
    <definedName name="OFFER_TARIFF_D_1">Предложение!$37:$39</definedName>
    <definedName name="OFFER_TARIFF_D_2">Предложение!$104:$106</definedName>
    <definedName name="OFFER_TARIFF_D_3">Предложение!$169:$171</definedName>
    <definedName name="OFFER_TARIFF_D_4">Предложение!$234:$236</definedName>
    <definedName name="OFFER_TARIFF_D_5">Предложение!$299:$301</definedName>
    <definedName name="OFFER_TARIFF_D_COLDVSNA_1">Предложение!$64:$66</definedName>
    <definedName name="OFFER_TARIFF_D_COLDVSNA_2">Предложение!$131:$133</definedName>
    <definedName name="OFFER_TARIFF_D_COLDVSNA_3">Предложение!$196:$198</definedName>
    <definedName name="OFFER_TARIFF_D_COLDVSNA_4">Предложение!$261:$263</definedName>
    <definedName name="OFFER_TARIFF_D_COLDVSNA_5">Предложение!$326:$328</definedName>
    <definedName name="OFFER_TARIFF_E_COLDVSNA_1">Предложение!$67:$69</definedName>
    <definedName name="OFFER_TARIFF_E_COLDVSNA_2">Предложение!$134:$136</definedName>
    <definedName name="OFFER_TARIFF_E_COLDVSNA_3">Предложение!$199:$201</definedName>
    <definedName name="OFFER_TARIFF_E_COLDVSNA_4">Предложение!$264:$266</definedName>
    <definedName name="OFFER_TARIFF_E_COLDVSNA_5">Предложение!$329:$331</definedName>
    <definedName name="OFFER_TARIFF_E1_1">Предложение!$40:$42</definedName>
    <definedName name="OFFER_TARIFF_E1_2">Предложение!$107:$109</definedName>
    <definedName name="OFFER_TARIFF_E1_3">Предложение!$172:$174</definedName>
    <definedName name="OFFER_TARIFF_E1_4">Предложение!$237:$239</definedName>
    <definedName name="OFFER_TARIFF_E1_5">Предложение!$302:$304</definedName>
    <definedName name="OFFER_TARIFF_E2_1">Предложение!$43:$45</definedName>
    <definedName name="OFFER_TARIFF_E2_2">Предложение!$110:$112</definedName>
    <definedName name="OFFER_TARIFF_E2_3">Предложение!$175:$177</definedName>
    <definedName name="OFFER_TARIFF_E2_4">Предложение!$240:$242</definedName>
    <definedName name="OFFER_TARIFF_E2_5">Предложение!$305:$307</definedName>
    <definedName name="OFFER_TARIFF_F_1">Предложение!$46:$48</definedName>
    <definedName name="OFFER_TARIFF_F_2">Предложение!$113:$115</definedName>
    <definedName name="OFFER_TARIFF_F_3">Предложение!$178:$180</definedName>
    <definedName name="OFFER_TARIFF_F_4">Предложение!$243:$245</definedName>
    <definedName name="OFFER_TARIFF_F_5">Предложение!$308:$310</definedName>
    <definedName name="OFFER_TARIFF_G_1">Предложение!$49:$51</definedName>
    <definedName name="OFFER_TARIFF_G_2">Предложение!$116:$118</definedName>
    <definedName name="OFFER_TARIFF_G_3">Предложение!$181:$183</definedName>
    <definedName name="OFFER_TARIFF_G_4">Предложение!$246:$248</definedName>
    <definedName name="OFFER_TARIFF_G_5">Предложение!$311:$313</definedName>
    <definedName name="OFFER_TARIFF_H_1">Предложение!$52:$54</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Предложение!$G$57</definedName>
    <definedName name="pIns_PT_VTAR_A_COLDVSNA_OFFER_2">Предложение!$G$124</definedName>
    <definedName name="pIns_PT_VTAR_A_COLDVSNA_OFFER_3">Предложение!$G$189</definedName>
    <definedName name="pIns_PT_VTAR_A_COLDVSNA_OFFER_4">Предложение!$G$254</definedName>
    <definedName name="pIns_PT_VTAR_A_COLDVSNA_OFFER_5">Предложение!$G$319</definedName>
    <definedName name="pIns_PT_VTAR_A_COLDVSNA_OFFER5">Предложение!$G$319</definedName>
    <definedName name="pIns_PT_VTAR_A_HOTVSNA">'ГВС. Т-гор.вода'!$T$54</definedName>
    <definedName name="pIns_PT_VTAR_A_HOTVSNA_OFFER_1">Предложение!$G$72</definedName>
    <definedName name="pIns_PT_VTAR_A_HOTVSNA_OFFER_2">Предложение!$G$139</definedName>
    <definedName name="pIns_PT_VTAR_A_HOTVSNA_OFFER_3">Предложение!$G$204</definedName>
    <definedName name="pIns_PT_VTAR_A_HOTVSNA_OFFER_4">Предложение!$G$269</definedName>
    <definedName name="pIns_PT_VTAR_A_HOTVSNA_OFFER_5">Предложение!$G$334</definedName>
    <definedName name="pIns_PT_VTAR_A_OFFER_1">Предложение!$G$26</definedName>
    <definedName name="pIns_PT_VTAR_A_OFFER_2">Предложение!$G$93</definedName>
    <definedName name="pIns_PT_VTAR_A_OFFER_3">Предложение!$G$158</definedName>
    <definedName name="pIns_PT_VTAR_A_OFFER_4">Предложение!$G$223</definedName>
    <definedName name="pIns_PT_VTAR_A_OFFER_5">Предложение!$G$288</definedName>
    <definedName name="pIns_PT_VTAR_A_VOTV">'ВО. Т-во'!$T$53</definedName>
    <definedName name="pIns_PT_VTAR_A_VOTV_OFFER_1">Предложение!$G$81</definedName>
    <definedName name="pIns_PT_VTAR_A_VOTV_OFFER_2">Предложение!$G$148</definedName>
    <definedName name="pIns_PT_VTAR_A_VOTV_OFFER_3">Предложение!$G$213</definedName>
    <definedName name="pIns_PT_VTAR_A_VOTV_OFFER_4">Предложение!$G$278</definedName>
    <definedName name="pIns_PT_VTAR_A_VOTV_OFFER_5">Предложение!$G$343</definedName>
    <definedName name="pIns_PT_VTAR_B">'ТС. Т-ТЭ | ТСО'!$T$61</definedName>
    <definedName name="pIns_PT_VTAR_B_COLDVSNA">'ХВС. Т-тех'!$T$53</definedName>
    <definedName name="pIns_PT_VTAR_B_COLDVSNA_OFFER_1">Предложение!$G$60</definedName>
    <definedName name="pIns_PT_VTAR_B_COLDVSNA_OFFER_2">Предложение!$G$127</definedName>
    <definedName name="pIns_PT_VTAR_B_COLDVSNA_OFFER_3">Предложение!$G$192</definedName>
    <definedName name="pIns_PT_VTAR_B_COLDVSNA_OFFER_4">Предложение!$G$257</definedName>
    <definedName name="pIns_PT_VTAR_B_COLDVSNA_OFFER_5">Предложение!$G$322</definedName>
    <definedName name="pIns_PT_VTAR_B_HOTVSNA">'ГВС. Т-транс'!$T$54</definedName>
    <definedName name="pIns_PT_VTAR_B_HOTVSNA_OFFER_1">Предложение!$G$75</definedName>
    <definedName name="pIns_PT_VTAR_B_HOTVSNA_OFFER_2">Предложение!$G$142</definedName>
    <definedName name="pIns_PT_VTAR_B_HOTVSNA_OFFER_3">Предложение!$G$207</definedName>
    <definedName name="pIns_PT_VTAR_B_HOTVSNA_OFFER_4">Предложение!$G$272</definedName>
    <definedName name="pIns_PT_VTAR_B_HOTVSNA_OFFER_5">Предложение!$G$337</definedName>
    <definedName name="pIns_PT_VTAR_B_OFFER_1">Предложение!$G$31</definedName>
    <definedName name="pIns_PT_VTAR_B_OFFER_2">Предложение!$G$98</definedName>
    <definedName name="pIns_PT_VTAR_B_OFFER_3">Предложение!$G$163</definedName>
    <definedName name="pIns_PT_VTAR_B_OFFER_4">Предложение!$G$228</definedName>
    <definedName name="pIns_PT_VTAR_B_OFFER_5">Предложение!$G$293</definedName>
    <definedName name="pIns_PT_VTAR_B_VOTV">'ВО. Т-транс'!$T$53</definedName>
    <definedName name="pIns_PT_VTAR_B_VOTV_OFFER_1">Предложение!$G$84</definedName>
    <definedName name="pIns_PT_VTAR_B_VOTV_OFFER_2">Предложение!$G$151</definedName>
    <definedName name="pIns_PT_VTAR_B_VOTV_OFFER_3">Предложение!$G$216</definedName>
    <definedName name="pIns_PT_VTAR_B_VOTV_OFFER_4">Предложение!$G$281</definedName>
    <definedName name="pIns_PT_VTAR_B_VOTV_OFFER_5">Предложение!$G$346</definedName>
    <definedName name="pIns_PT_VTAR_C">'ТС. Т-ТН'!$T$57</definedName>
    <definedName name="pIns_PT_VTAR_C_COLDVSNA">'ХВС. Т-транс'!$T$53</definedName>
    <definedName name="pIns_PT_VTAR_C_COLDVSNA_OFFER_1">Предложение!$G$63</definedName>
    <definedName name="pIns_PT_VTAR_C_COLDVSNA_OFFER_2">Предложение!$G$130</definedName>
    <definedName name="pIns_PT_VTAR_C_COLDVSNA_OFFER_3">Предложение!$G$195</definedName>
    <definedName name="pIns_PT_VTAR_C_COLDVSNA_OFFER_4">Предложение!$G$260</definedName>
    <definedName name="pIns_PT_VTAR_C_COLDVSNA_OFFER_5">Предложение!$G$325</definedName>
    <definedName name="pIns_PT_VTAR_C_HOTVSNA">'ГВС. Т-подкл'!$T$63</definedName>
    <definedName name="pIns_PT_VTAR_C_HOTVSNA_OFFER_1">Предложение!$G$78</definedName>
    <definedName name="pIns_PT_VTAR_C_HOTVSNA_OFFER_2">Предложение!$G$145</definedName>
    <definedName name="pIns_PT_VTAR_C_HOTVSNA_OFFER_3">Предложение!$G$210</definedName>
    <definedName name="pIns_PT_VTAR_C_HOTVSNA_OFFER_4">Предложение!$G$275</definedName>
    <definedName name="pIns_PT_VTAR_C_HOTVSNA_OFFER_5">Предложение!$G$340</definedName>
    <definedName name="pIns_PT_VTAR_C_OFFER_1">Предложение!$G$36</definedName>
    <definedName name="pIns_PT_VTAR_C_OFFER_2">Предложение!$G$103</definedName>
    <definedName name="pIns_PT_VTAR_C_OFFER_3">Предложение!$G$168</definedName>
    <definedName name="pIns_PT_VTAR_C_OFFER_4">Предложение!$G$233</definedName>
    <definedName name="pIns_PT_VTAR_C_OFFER_5">Предложение!$G$298</definedName>
    <definedName name="pIns_PT_VTAR_C_VOTV">'ВО. Т-подкл'!$T$63</definedName>
    <definedName name="pIns_PT_VTAR_C_VOTV_OFFER_1">Предложение!$G$87</definedName>
    <definedName name="pIns_PT_VTAR_C_VOTV_OFFER_2">Предложение!$G$154</definedName>
    <definedName name="pIns_PT_VTAR_C_VOTV_OFFER_3">Предложение!$G$219</definedName>
    <definedName name="pIns_PT_VTAR_C_VOTV_OFFER_4">Предложение!$G$284</definedName>
    <definedName name="pIns_PT_VTAR_C_VOTV_OFFER_5">Предложение!$G$349</definedName>
    <definedName name="pIns_PT_VTAR_D">'ТС. Т-гор.вода'!$V$65</definedName>
    <definedName name="pIns_PT_VTAR_D_COLDVSNA">'ХВС. Т-подвоз'!$T$53</definedName>
    <definedName name="pIns_PT_VTAR_D_COLDVSNA_OFFER_1">Предложение!$G$66</definedName>
    <definedName name="pIns_PT_VTAR_D_COLDVSNA_OFFER_2">Предложение!$G$133</definedName>
    <definedName name="pIns_PT_VTAR_D_COLDVSNA_OFFER_3">Предложение!$G$198</definedName>
    <definedName name="pIns_PT_VTAR_D_COLDVSNA_OFFER_4">Предложение!$G$263</definedName>
    <definedName name="pIns_PT_VTAR_D_COLDVSNA_OFFER_5">Предложение!$G$328</definedName>
    <definedName name="pIns_PT_VTAR_D_OFFER_1">Предложение!$G$39</definedName>
    <definedName name="pIns_PT_VTAR_D_OFFER_2">Предложение!$G$106</definedName>
    <definedName name="pIns_PT_VTAR_D_OFFER_3">Предложение!$G$171</definedName>
    <definedName name="pIns_PT_VTAR_D_OFFER_4">Предложение!$G$236</definedName>
    <definedName name="pIns_PT_VTAR_D_OFFER_5">Предложение!$G$301</definedName>
    <definedName name="pIns_PT_VTAR_E_COLDVSNA">'ХВС. Т-подкл'!$T$63</definedName>
    <definedName name="pIns_PT_VTAR_E_COLDVSNA_OFFER_1">Предложение!$G$69</definedName>
    <definedName name="pIns_PT_VTAR_E_COLDVSNA_OFFER_2">Предложение!$G$136</definedName>
    <definedName name="pIns_PT_VTAR_E_COLDVSNA_OFFER_3">Предложение!$G$201</definedName>
    <definedName name="pIns_PT_VTAR_E_COLDVSNA_OFFER_4">Предложение!$G$266</definedName>
    <definedName name="pIns_PT_VTAR_E_COLDVSNA_OFFER_5">Предложение!$G$331</definedName>
    <definedName name="pIns_PT_VTAR_E1">'ТС. Т-передача ТЭ'!$T$61</definedName>
    <definedName name="pIns_PT_VTAR_E1_OFFER_1">Предложение!$G$42</definedName>
    <definedName name="pIns_PT_VTAR_E1_OFFER_2">Предложение!$G$109</definedName>
    <definedName name="pIns_PT_VTAR_E1_OFFER_3">Предложение!$G$174</definedName>
    <definedName name="pIns_PT_VTAR_E1_OFFER_4">Предложение!$G$239</definedName>
    <definedName name="pIns_PT_VTAR_E1_OFFER_5">Предложение!$G$304</definedName>
    <definedName name="pIns_PT_VTAR_E2">'ТС. Т-передача ТН'!$T$57</definedName>
    <definedName name="pIns_PT_VTAR_E2_OFFER_1">Предложение!$G$45</definedName>
    <definedName name="pIns_PT_VTAR_E2_OFFER_2">Предложение!$G$112</definedName>
    <definedName name="pIns_PT_VTAR_E2_OFFER_3">Предложение!$G$177</definedName>
    <definedName name="pIns_PT_VTAR_E2_OFFER_4">Предложение!$G$242</definedName>
    <definedName name="pIns_PT_VTAR_E2_OFFER_5">Предложение!$G$307</definedName>
    <definedName name="pIns_PT_VTAR_F">'ТС. Резерв мощности'!$T$57</definedName>
    <definedName name="pIns_PT_VTAR_F_OFFER_1">Предложение!$G$48</definedName>
    <definedName name="pIns_PT_VTAR_F_OFFER_2">Предложение!$G$115</definedName>
    <definedName name="pIns_PT_VTAR_F_OFFER_3">Предложение!$G$180</definedName>
    <definedName name="pIns_PT_VTAR_F_OFFER_4">Предложение!$G$245</definedName>
    <definedName name="pIns_PT_VTAR_F_OFFER_5">Предложение!$G$310</definedName>
    <definedName name="pIns_PT_VTAR_G">'ТС. Т-подкл'!$T$62</definedName>
    <definedName name="pIns_PT_VTAR_G_OFFER_1">Предложение!$G$51</definedName>
    <definedName name="pIns_PT_VTAR_G_OFFER_2">Предложение!$G$118</definedName>
    <definedName name="pIns_PT_VTAR_G_OFFER_3">Предложение!$G$183</definedName>
    <definedName name="pIns_PT_VTAR_G_OFFER_4">Предложение!$G$248</definedName>
    <definedName name="pIns_PT_VTAR_G_OFFER_5">Предложение!$G$313</definedName>
    <definedName name="pIns_PT_VTAR_H">'ТС. Т-подкл(инд)'!$T$56</definedName>
    <definedName name="pIns_PT_VTAR_H_OFFER_1">Предложение!$G$54</definedName>
    <definedName name="pIns_PT_VTAR_H_OFFER_2">Предложение!$G$121</definedName>
    <definedName name="pIns_PT_VTAR_H_OFFER_3">Предложение!$G$186</definedName>
    <definedName name="pIns_PT_VTAR_H_OFFER_4">Предложение!$G$251</definedName>
    <definedName name="pIns_PT_VTAR_H_OFFER_5">Предложение!$G$316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ТСО'!$BB$39</definedName>
    <definedName name="pIns_ver_HEAT_TARIFF_C">'ТС. Т-ТН'!$BB$39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ТСО'!$45:$58</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ТЭ'!$45:$58</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ТСО'!$46:$57</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ТЭ'!$46:$57</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ТСО'!$43:$60</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ТЭ'!$43:$60</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ТСО'!$44:$59</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ТЭ'!$44:$59</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ТСО'!$BB$62</definedName>
    <definedName name="tblEnd_1_TARIFF_B_COLDVSNA">'ХВС. Т-тех'!$AJ$54</definedName>
    <definedName name="tblEnd_1_TARIFF_B_HOTVSNA">'ГВС. Т-транс'!$AR$55</definedName>
    <definedName name="tblEnd_1_TARIFF_B_VOTV">'ВО. Т-транс'!$AJ$54</definedName>
    <definedName name="tblEnd_1_TARIFF_C">'ТС. Т-ТН'!$BB$58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ТЭ'!$AL$62</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REESTR_IP!$A$2:$I$58</definedName>
    <definedName name="VD_LIST">REESTR_VED!$A$2:$B$11</definedName>
    <definedName name="VD_ID_LIST">REESTR_VED!$A$2:$A$11</definedName>
    <definedName name="VD_NAME_LIST">REESTR_VED!$B$2:$B$11</definedName>
    <definedName name="et_B_FHD20_1">et_union_hor!$127:$135</definedName>
    <definedName name="pt_ist_te_30">'ТС. Т-передача ТЭ'!#REF!</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<sst xmlns="http://schemas.openxmlformats.org/spreadsheetml/2006/main" count="11738" uniqueCount="2973">
  <si>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</si>
  <si>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</si>
  <si>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</si>
  <si>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</si>
  <si>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</si>
  <si>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</si>
  <si>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</si>
  <si>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</si>
  <si>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</si>
  <si>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</si>
  <si>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</si>
  <si>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</si>
  <si>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</si>
  <si>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28150020</t>
  </si>
  <si>
    <t>Flag_Row_Size</t>
  </si>
  <si>
    <t>Субъект РФ</t>
  </si>
  <si>
    <t>Мурманская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</si>
  <si>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</si>
  <si>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</si>
  <si>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</si>
  <si>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</si>
  <si>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</si>
  <si>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</si>
  <si>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</si>
  <si>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</si>
  <si>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</si>
  <si>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</si>
  <si>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</si>
  <si>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</si>
  <si>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</si>
  <si>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</si>
  <si>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</si>
  <si>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</si>
  <si>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</si>
  <si>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</si>
  <si>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</si>
  <si>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</si>
  <si>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</si>
  <si>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</si>
  <si>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</si>
  <si>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</si>
  <si>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2026-290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</si>
  <si>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</si>
  <si>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</si>
  <si>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</si>
  <si>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</si>
  <si>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"ХТК"</t>
  </si>
  <si>
    <t>Наименование (описание) обособленного подразделения</t>
  </si>
  <si>
    <t>ИНН</t>
  </si>
  <si>
    <t>5101360369</t>
  </si>
  <si>
    <t>КПП</t>
  </si>
  <si>
    <t>510301001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</si>
  <si>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</si>
  <si>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</si>
  <si>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</si>
  <si>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</si>
  <si>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</si>
  <si>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</si>
  <si>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</si>
  <si>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</si>
  <si>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</si>
  <si>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</si>
  <si>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</si>
  <si>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</si>
  <si>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</si>
  <si>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</si>
  <si>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</si>
  <si>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</si>
  <si>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</si>
  <si>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</si>
  <si>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184250, Мурманская обл., г. Кировск, ул. Хибиногорская, д. 28а</t>
  </si>
  <si>
    <t>Фамилия, имя, отчество руководителя</t>
  </si>
  <si>
    <t>Николичев Александр Николаевич</t>
  </si>
  <si>
    <t>Ответственный за заполнение формы</t>
  </si>
  <si>
    <t>Фамилия, имя, отчество</t>
  </si>
  <si>
    <t>Соловьев Александр Юрьевич</t>
  </si>
  <si>
    <t>Должность</t>
  </si>
  <si>
    <t>Начальник ПЭО</t>
  </si>
  <si>
    <t>Контактный телефон</t>
  </si>
  <si>
    <t>8(81531) 5-46-92</t>
  </si>
  <si>
    <t>E-mail</t>
  </si>
  <si>
    <t>asolovyev@hhc07.ru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</si>
  <si>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</si>
  <si>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</si>
  <si>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</si>
  <si>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</si>
  <si>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</si>
  <si>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</si>
  <si>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</si>
  <si>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</si>
  <si>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</si>
  <si>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</si>
  <si>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</si>
  <si>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</si>
  <si>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</si>
  <si>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</si>
  <si>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</si>
  <si>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</si>
  <si>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</si>
  <si>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36</t>
  </si>
  <si>
    <t>город Кировск</t>
  </si>
  <si>
    <t>47522000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</si>
  <si>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</si>
  <si>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</si>
  <si>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</si>
  <si>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</si>
  <si>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</si>
  <si>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</si>
  <si>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</si>
  <si>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</si>
  <si>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</si>
  <si>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</si>
  <si>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</si>
  <si>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</si>
  <si>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</si>
  <si>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</si>
  <si>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</si>
  <si>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</si>
  <si>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</si>
  <si>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</si>
  <si>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</si>
  <si>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</si>
  <si>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</si>
  <si>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</si>
  <si>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</si>
  <si>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</si>
  <si>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</si>
  <si>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</si>
  <si>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</si>
  <si>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</si>
  <si>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</si>
  <si>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</si>
  <si>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</si>
  <si>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</si>
  <si>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</si>
  <si>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</si>
  <si>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</si>
  <si>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</si>
  <si>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</si>
  <si>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</si>
  <si>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</si>
  <si>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</si>
  <si>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</si>
  <si>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</si>
  <si>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</si>
  <si>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</si>
  <si>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</si>
  <si>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</si>
  <si>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</si>
  <si>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</si>
  <si>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</si>
  <si>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</si>
  <si>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</si>
  <si>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</si>
  <si>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</si>
  <si>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</si>
  <si>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</si>
  <si>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</si>
  <si>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</si>
  <si>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</si>
  <si>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</si>
  <si>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t>
  </si>
  <si>
    <t>"4190070"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</si>
  <si>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</si>
  <si>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</si>
  <si>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</si>
  <si>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</si>
  <si>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</si>
  <si>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</si>
  <si>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</si>
  <si>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</si>
  <si>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</si>
  <si>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</si>
  <si>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t>
  </si>
  <si>
    <t>"4190071"</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</si>
  <si>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</si>
  <si>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</si>
  <si>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</si>
  <si>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</si>
  <si>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</si>
  <si>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</si>
  <si>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</si>
  <si>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</si>
  <si>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</si>
  <si>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</si>
  <si>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</si>
  <si>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</si>
  <si>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</si>
  <si>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</si>
  <si>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</si>
  <si>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</si>
  <si>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</si>
  <si>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</si>
  <si>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</si>
  <si>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</si>
  <si>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</si>
  <si>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</si>
  <si>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</si>
  <si>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</si>
  <si>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</si>
  <si>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</si>
  <si>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</si>
  <si>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</si>
  <si>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</si>
  <si>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</si>
  <si>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</si>
  <si>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</si>
  <si>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</si>
  <si>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</si>
  <si>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</si>
  <si>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</si>
  <si>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</si>
  <si>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</si>
  <si>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</si>
  <si>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</si>
  <si>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</si>
  <si>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</si>
  <si>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</si>
  <si>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</si>
  <si>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</si>
  <si>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</si>
  <si>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</si>
  <si>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</si>
  <si>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</si>
  <si>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</si>
  <si>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</si>
  <si>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</si>
  <si>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</si>
  <si>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</si>
  <si>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</si>
  <si>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</si>
  <si>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</si>
  <si>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</si>
  <si>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</si>
  <si>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</si>
  <si>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</si>
  <si>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</si>
  <si>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</si>
  <si>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</si>
  <si>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</si>
  <si>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</si>
  <si>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</si>
  <si>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</si>
  <si>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</si>
  <si>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</si>
  <si>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</si>
  <si>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</si>
  <si>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</si>
  <si>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</si>
  <si>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</si>
  <si>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</si>
  <si>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</si>
  <si>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</si>
  <si>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</si>
  <si>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</si>
  <si>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</si>
  <si>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</si>
  <si>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</si>
  <si>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</si>
  <si>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</si>
  <si>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</si>
  <si>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</si>
  <si>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</si>
  <si>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</si>
  <si>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</si>
  <si>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</si>
  <si>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</si>
  <si>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</si>
  <si>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</si>
  <si>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</si>
  <si>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</si>
  <si>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</si>
  <si>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</si>
  <si>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</si>
  <si>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</si>
  <si>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</si>
  <si>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</si>
  <si>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</si>
  <si>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</si>
  <si>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</si>
  <si>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</si>
  <si>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</si>
  <si>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</si>
  <si>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</si>
  <si>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</si>
  <si>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</si>
  <si>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</si>
  <si>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</si>
  <si>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</si>
  <si>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</si>
  <si>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</si>
  <si>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</si>
  <si>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</si>
  <si>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</si>
  <si>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</si>
  <si>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</si>
  <si>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</si>
  <si>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</si>
  <si>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</si>
  <si>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</si>
  <si>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</si>
  <si>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</si>
  <si>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</si>
  <si>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</si>
  <si>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</si>
  <si>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</si>
  <si>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</si>
  <si>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</si>
  <si>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</si>
  <si>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</si>
  <si>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</si>
  <si>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</si>
  <si>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</si>
  <si>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</si>
  <si>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</si>
  <si>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</si>
  <si>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</si>
  <si>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</si>
  <si>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</si>
  <si>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</si>
  <si>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</si>
  <si>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</si>
  <si>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</si>
  <si>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</si>
  <si>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</si>
  <si>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</si>
  <si>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</si>
  <si>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</si>
  <si>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</si>
  <si>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</si>
  <si>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</si>
  <si>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</si>
  <si>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</si>
  <si>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</si>
  <si>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</si>
  <si>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</si>
  <si>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</si>
  <si>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</si>
  <si>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</si>
  <si>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</si>
  <si>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</si>
  <si>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</si>
  <si>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</si>
  <si>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</si>
  <si>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</si>
  <si>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</si>
  <si>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</si>
  <si>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</si>
  <si>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</si>
  <si>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</si>
  <si>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</si>
  <si>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</si>
  <si>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</si>
  <si>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</si>
  <si>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</si>
  <si>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</si>
  <si>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</si>
  <si>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</si>
  <si>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</si>
  <si>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</si>
  <si>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</si>
  <si>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</si>
  <si>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</si>
  <si>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</si>
  <si>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</si>
  <si>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</si>
  <si>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</si>
  <si>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</si>
  <si>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</si>
  <si>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</si>
  <si>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</si>
  <si>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</si>
  <si>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</si>
  <si>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</si>
  <si>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</si>
  <si>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</si>
  <si>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</si>
  <si>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</si>
  <si>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</si>
  <si>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</si>
  <si>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</si>
  <si>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</si>
  <si>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</si>
  <si>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</si>
  <si>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</si>
  <si>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</si>
  <si>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</si>
  <si>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</si>
  <si>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</si>
  <si>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</si>
  <si>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</si>
  <si>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</si>
  <si>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</si>
  <si>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</si>
  <si>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</si>
  <si>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</si>
  <si>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</si>
  <si>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</si>
  <si>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</si>
  <si>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</si>
  <si>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</si>
  <si>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</si>
  <si>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</si>
  <si>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</si>
  <si>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</si>
  <si>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</si>
  <si>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</si>
  <si>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</si>
  <si>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</si>
  <si>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</si>
  <si>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</si>
  <si>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</si>
  <si>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</si>
  <si>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</si>
  <si>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</si>
  <si>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</si>
  <si>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</si>
  <si>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</si>
  <si>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</si>
  <si>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</si>
  <si>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</si>
  <si>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</si>
  <si>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</si>
  <si>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</si>
  <si>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</si>
  <si>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</si>
  <si>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</si>
  <si>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</si>
  <si>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</si>
  <si>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</si>
  <si>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</si>
  <si>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</si>
  <si>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</si>
  <si>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</si>
  <si>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</si>
  <si>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</si>
  <si>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</si>
  <si>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</si>
  <si>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</si>
  <si>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</si>
  <si>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</si>
  <si>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</si>
  <si>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</si>
  <si>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</si>
  <si>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</si>
  <si>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</si>
  <si>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</si>
  <si>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</si>
  <si>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</si>
  <si>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</si>
  <si>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</si>
  <si>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</si>
  <si>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</si>
  <si>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к тепловой сети после тепловых пунктов (на тепловых пунктах), эксплуатируемых теплоснабжающей организацией</t>
  </si>
  <si>
    <t>население</t>
  </si>
  <si>
    <t>горячая вода в системе централизованного теплоснабжения на отопление</t>
  </si>
  <si>
    <t>прочие</t>
  </si>
  <si>
    <t>Одноставочный тариф,_x000D_
руб./куб.м</t>
  </si>
  <si>
    <t>горячая вода в системе централизованного теплоснабжения на горячее водоснабжение</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</si>
  <si>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</si>
  <si>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</si>
  <si>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</si>
  <si>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</si>
  <si>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</si>
  <si>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</si>
  <si>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</si>
  <si>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</si>
  <si>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</si>
  <si>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</si>
  <si>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</si>
  <si>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</si>
  <si>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</si>
  <si>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</si>
  <si>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</si>
  <si>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</si>
  <si>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</si>
  <si>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</si>
  <si>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</si>
  <si>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</si>
  <si>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</si>
  <si>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</si>
  <si>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</si>
  <si>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</si>
  <si>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</si>
  <si>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</si>
  <si>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</si>
  <si>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</si>
  <si>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</si>
  <si>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</si>
  <si>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</si>
  <si>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</si>
  <si>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</si>
  <si>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</si>
  <si>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</si>
  <si>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</si>
  <si>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</si>
  <si>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</si>
  <si>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</si>
  <si>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</si>
  <si>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</si>
  <si>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</si>
  <si>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</si>
  <si>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</si>
  <si>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</si>
  <si>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</si>
  <si>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</si>
  <si>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</si>
  <si>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</si>
  <si>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</si>
  <si>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</si>
  <si>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</si>
  <si>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</si>
  <si>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</si>
  <si>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</si>
  <si>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</si>
  <si>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</si>
  <si>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</si>
  <si>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</si>
  <si>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</si>
  <si>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</si>
  <si>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</si>
  <si>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</si>
  <si>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</si>
  <si>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</si>
  <si>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</si>
  <si>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</si>
  <si>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</si>
  <si>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</si>
  <si>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</si>
  <si>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</si>
  <si>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</si>
  <si>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</si>
  <si>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</si>
  <si>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</si>
  <si>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</si>
  <si>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</si>
  <si>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</si>
  <si>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</si>
  <si>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</si>
  <si>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</si>
  <si>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</si>
  <si>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</si>
  <si>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</si>
  <si>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</si>
  <si>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</si>
  <si>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</si>
  <si>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</si>
  <si>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</si>
  <si>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</si>
  <si>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</si>
  <si>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</si>
  <si>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</si>
  <si>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</si>
  <si>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</si>
  <si>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</si>
  <si>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</si>
  <si>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</si>
  <si>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</si>
  <si>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</si>
  <si>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</si>
  <si>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</si>
  <si>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</si>
  <si>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</si>
  <si>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</si>
  <si>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</si>
  <si>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</si>
  <si>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</si>
  <si>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</si>
  <si>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</si>
  <si>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</si>
  <si>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</si>
  <si>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</si>
  <si>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</si>
  <si>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</si>
  <si>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</si>
  <si>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</si>
  <si>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</si>
  <si>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</si>
  <si>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</si>
  <si>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</si>
  <si>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</si>
  <si>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</si>
  <si>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</si>
  <si>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</si>
  <si>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</si>
  <si>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</si>
  <si>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</si>
  <si>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</si>
  <si>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</si>
  <si>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</si>
  <si>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</si>
  <si>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</si>
  <si>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</si>
  <si>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</si>
  <si>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</si>
  <si>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</si>
  <si>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</si>
  <si>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</si>
  <si>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</si>
  <si>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</si>
  <si>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</si>
  <si>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</si>
  <si>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</si>
  <si>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</si>
  <si>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</si>
  <si>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</si>
  <si>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</si>
  <si>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</si>
  <si>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</si>
  <si>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</si>
  <si>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</si>
  <si>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</si>
  <si>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</si>
  <si>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</si>
  <si>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</si>
  <si>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</si>
  <si>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</si>
  <si>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</si>
  <si>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</si>
  <si>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</si>
  <si>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</si>
  <si>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</si>
  <si>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</si>
  <si>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</si>
  <si>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</si>
  <si>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</si>
  <si>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</si>
  <si>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</si>
  <si>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</si>
  <si>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</si>
  <si>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</si>
  <si>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</si>
  <si>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</si>
  <si>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</si>
  <si>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</si>
  <si>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</si>
  <si>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</si>
  <si>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</si>
  <si>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</si>
  <si>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</si>
  <si>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</si>
  <si>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</si>
  <si>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</si>
  <si>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</si>
  <si>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</si>
  <si>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</si>
  <si>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</si>
  <si>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</si>
  <si>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</si>
  <si>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</si>
  <si>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</si>
  <si>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</si>
  <si>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</si>
  <si>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</si>
  <si>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</si>
  <si>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</si>
  <si>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</si>
  <si>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</si>
  <si>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</si>
  <si>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</si>
  <si>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</si>
  <si>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</si>
  <si>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</si>
  <si>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</si>
  <si>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</si>
  <si>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</si>
  <si>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</si>
  <si>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</si>
  <si>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</si>
  <si>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</si>
  <si>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</si>
  <si>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</si>
  <si>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</si>
  <si>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</si>
  <si>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</si>
  <si>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</si>
  <si>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</si>
  <si>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</si>
  <si>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</si>
  <si>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</si>
  <si>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</si>
  <si>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</si>
  <si>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</si>
  <si>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</si>
  <si>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</si>
  <si>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</si>
  <si>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</si>
  <si>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</si>
  <si>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</si>
  <si>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</si>
  <si>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</si>
  <si>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</si>
  <si>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</si>
  <si>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</si>
  <si>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</si>
  <si>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</si>
  <si>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</si>
  <si>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</si>
  <si>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</si>
  <si>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</si>
  <si>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</si>
  <si>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</si>
  <si>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</si>
  <si>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</si>
  <si>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</si>
  <si>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</si>
  <si>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</si>
  <si>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</si>
  <si>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</si>
  <si>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</si>
  <si>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</si>
  <si>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</si>
  <si>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</si>
  <si>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</si>
  <si>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</si>
  <si>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</si>
  <si>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</si>
  <si>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</si>
  <si>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</si>
  <si>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</si>
  <si>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</si>
  <si>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</si>
  <si>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</si>
  <si>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</si>
  <si>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</si>
  <si>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</si>
  <si>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</si>
  <si>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</si>
  <si>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</si>
  <si>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</si>
  <si>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</si>
  <si>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</si>
  <si>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</si>
  <si>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</si>
  <si>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</si>
  <si>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</si>
  <si>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</si>
  <si>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</si>
  <si>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</si>
  <si>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</si>
  <si>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</si>
  <si>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</si>
  <si>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</si>
  <si>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</si>
  <si>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</si>
  <si>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</si>
  <si>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</si>
  <si>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</si>
  <si>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</si>
  <si>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</si>
  <si>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</si>
  <si>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</si>
  <si>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</si>
  <si>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</si>
  <si>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</si>
  <si>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</si>
  <si>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</si>
  <si>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</si>
  <si>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</si>
  <si>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</si>
  <si>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</si>
  <si>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</si>
  <si>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</si>
  <si>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</si>
  <si>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</si>
  <si>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</si>
  <si>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</si>
  <si>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</si>
  <si>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</si>
  <si>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</si>
  <si>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</si>
  <si>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</si>
  <si>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</si>
  <si>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</si>
  <si>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</si>
  <si>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</si>
  <si>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</si>
  <si>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</si>
  <si>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</si>
  <si>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</si>
  <si>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</si>
  <si>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</si>
  <si>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</si>
  <si>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</si>
  <si>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</si>
  <si>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</si>
  <si>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</si>
  <si>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</si>
  <si>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</si>
  <si>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</si>
  <si>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</si>
  <si>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</si>
  <si>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</si>
  <si>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</si>
  <si>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</si>
  <si>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</si>
  <si>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</si>
  <si>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</si>
  <si>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</si>
  <si>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</si>
  <si>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</si>
  <si>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</si>
  <si>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</si>
  <si>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</si>
  <si>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</si>
  <si>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</si>
  <si>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</si>
  <si>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</si>
  <si>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</si>
  <si>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</si>
  <si>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</si>
  <si>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</si>
  <si>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</si>
  <si>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</si>
  <si>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</si>
  <si>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</si>
  <si>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</si>
  <si>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</si>
  <si>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</si>
  <si>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</si>
  <si>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</si>
  <si>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</si>
  <si>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</si>
  <si>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</si>
  <si>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</si>
  <si>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</si>
  <si>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</si>
  <si>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</si>
  <si>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</si>
  <si>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</si>
  <si>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</si>
  <si>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</si>
  <si>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</si>
  <si>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</si>
  <si>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</si>
  <si>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</si>
  <si>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</si>
  <si>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</si>
  <si>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</si>
  <si>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</si>
  <si>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</si>
  <si>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</si>
  <si>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</si>
  <si>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</si>
  <si>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</si>
  <si>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</si>
  <si>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</si>
  <si>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</si>
  <si>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</si>
  <si>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</si>
  <si>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</si>
  <si>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</si>
  <si>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</si>
  <si>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</si>
  <si>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</si>
  <si>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</si>
  <si>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</si>
  <si>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</si>
  <si>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</si>
  <si>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</si>
  <si>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</si>
  <si>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</si>
  <si>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</si>
  <si>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</si>
  <si>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</si>
  <si>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</si>
  <si>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</si>
  <si>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</si>
  <si>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</si>
  <si>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</si>
  <si>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</si>
  <si>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</si>
  <si>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</si>
  <si>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</si>
  <si>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</si>
  <si>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</si>
  <si>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</si>
  <si>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</si>
  <si>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</si>
  <si>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</si>
  <si>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</si>
  <si>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</si>
  <si>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</si>
  <si>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</si>
  <si>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</si>
  <si>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</si>
  <si>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</si>
  <si>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</si>
  <si>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</si>
  <si>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</si>
  <si>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</si>
  <si>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</si>
  <si>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</si>
  <si>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</si>
  <si>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</si>
  <si>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</si>
  <si>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</si>
  <si>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</si>
  <si>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</si>
  <si>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</si>
  <si>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</si>
  <si>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</si>
  <si>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</si>
  <si>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</si>
  <si>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</si>
  <si>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</si>
  <si>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</si>
  <si>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</si>
  <si>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</si>
  <si>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</si>
  <si>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</si>
  <si>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</si>
  <si>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</si>
  <si>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</si>
  <si>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</si>
  <si>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</si>
  <si>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</si>
  <si>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</si>
  <si>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</si>
  <si>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</si>
  <si>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</si>
  <si>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</si>
  <si>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</si>
  <si>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</si>
  <si>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</si>
  <si>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</si>
  <si>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</si>
  <si>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</si>
  <si>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</si>
  <si>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</si>
  <si>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</si>
  <si>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</si>
  <si>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</si>
  <si>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</si>
  <si>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</si>
  <si>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</si>
  <si>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</si>
  <si>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</si>
  <si>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</si>
  <si>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</si>
  <si>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</si>
  <si>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</si>
  <si>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</si>
  <si>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</si>
  <si>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</si>
  <si>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</si>
  <si>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</si>
  <si>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</si>
  <si>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</si>
  <si>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</si>
  <si>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</si>
  <si>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</si>
  <si>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</si>
  <si>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</si>
  <si>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</si>
  <si>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</si>
  <si>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</si>
  <si>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</si>
  <si>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</si>
  <si>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</si>
  <si>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</si>
  <si>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</si>
  <si>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</si>
  <si>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</si>
  <si>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</si>
  <si>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</si>
  <si>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</si>
  <si>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</si>
  <si>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</si>
  <si>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</si>
  <si>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</si>
  <si>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</si>
  <si>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</si>
  <si>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</si>
  <si>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</si>
  <si>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</si>
  <si>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</si>
  <si>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</si>
  <si>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</si>
  <si>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</si>
  <si>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</si>
  <si>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</si>
  <si>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</si>
  <si>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</si>
  <si>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</si>
  <si>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</si>
  <si>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</si>
  <si>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</si>
  <si>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</si>
  <si>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</si>
  <si>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</si>
  <si>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</si>
  <si>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</si>
  <si>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</si>
  <si>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</si>
  <si>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</si>
  <si>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</si>
  <si>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</si>
  <si>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</si>
  <si>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</si>
  <si>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</si>
  <si>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</si>
  <si>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</si>
  <si>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</si>
  <si>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</si>
  <si>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</si>
  <si>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</si>
  <si>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</si>
  <si>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</si>
  <si>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</si>
  <si>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</si>
  <si>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</si>
  <si>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</si>
  <si>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</si>
  <si>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</si>
  <si>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</si>
  <si>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</si>
  <si>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</si>
  <si>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</si>
  <si>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</si>
  <si>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</si>
  <si>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</si>
  <si>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</si>
  <si>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</si>
  <si>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</si>
  <si>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</si>
  <si>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</si>
  <si>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</si>
  <si>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</si>
  <si>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</si>
  <si>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</si>
  <si>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</si>
  <si>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</si>
  <si>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</si>
  <si>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</si>
  <si>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</si>
  <si>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</si>
  <si>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</si>
  <si>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</si>
  <si>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</si>
  <si>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</si>
  <si>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</si>
  <si>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</si>
  <si>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</si>
  <si>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</si>
  <si>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</si>
  <si>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</si>
  <si>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</si>
  <si>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</si>
  <si>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</si>
  <si>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</si>
  <si>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</si>
  <si>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</si>
  <si>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</si>
  <si>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</si>
  <si>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</si>
  <si>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</si>
  <si>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</si>
  <si>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</si>
  <si>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</si>
  <si>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</si>
  <si>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</si>
  <si>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</si>
  <si>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</si>
  <si>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</si>
  <si>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</si>
  <si>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</si>
  <si>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</si>
  <si>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</si>
  <si>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</si>
  <si>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</si>
  <si>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</si>
  <si>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</si>
  <si>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</si>
  <si>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</si>
  <si>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</si>
  <si>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</si>
  <si>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</si>
  <si>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</si>
  <si>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</si>
  <si>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</si>
  <si>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</si>
  <si>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</si>
  <si>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</si>
  <si>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</si>
  <si>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</si>
  <si>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</si>
  <si>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</si>
  <si>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</si>
  <si>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</si>
  <si>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</si>
  <si>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</si>
  <si>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</si>
  <si>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</si>
  <si>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</si>
  <si>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</si>
  <si>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</si>
  <si>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</si>
  <si>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</si>
  <si>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</si>
  <si>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</si>
  <si>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</si>
  <si>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</si>
  <si>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</si>
  <si>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</si>
  <si>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</si>
  <si>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</si>
  <si>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</si>
  <si>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</si>
  <si>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</si>
  <si>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</si>
  <si>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</si>
  <si>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</si>
  <si>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</si>
  <si>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</si>
  <si>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</si>
  <si>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</si>
  <si>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</si>
  <si>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</si>
  <si>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</si>
  <si>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</si>
  <si>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</si>
  <si>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</si>
  <si>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</si>
  <si>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</si>
  <si>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</si>
  <si>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</si>
  <si>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</si>
  <si>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</si>
  <si>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</si>
  <si>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</si>
  <si>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</si>
  <si>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</si>
  <si>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</si>
  <si>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</si>
  <si>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</si>
  <si>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</si>
  <si>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</si>
  <si>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</si>
  <si>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</si>
  <si>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</si>
  <si>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</si>
  <si>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</si>
  <si>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</si>
  <si>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</si>
  <si>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</si>
  <si>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</si>
  <si>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</si>
  <si>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</si>
  <si>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</si>
  <si>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</si>
  <si>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</si>
  <si>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</si>
  <si>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</si>
  <si>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</si>
  <si>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</si>
  <si>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</si>
  <si>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</si>
  <si>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</si>
  <si>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https://portal.eias.ru/Portal/DownloadPage.aspx?type=12&amp;guid=aabc5253-554b-4ff4-b28a-e429cc57ef49</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</si>
  <si>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</si>
  <si>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</si>
  <si>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</si>
  <si>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положение о комитете по закупкам</t>
  </si>
  <si>
    <t>https://zakupki.gov.ru/epz/orderclause/card/common-info.html?reestrNumber=1140044593&amp;version=30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</si>
  <si>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</si>
  <si>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ЕИС в сфере закупок, ЭТП ГПБ</t>
  </si>
  <si>
    <t>Главная ЕИС в сфере закупок</t>
  </si>
  <si>
    <t>план закупок</t>
  </si>
  <si>
    <t xml:space="preserve"> https://zakupki.gov.ru/epz/orderplan/purchase-plan/card/common-info.html?guid=6b35ff02-ab85-46de-8451-11c70900275a&amp;regNumber=2250831934</t>
  </si>
  <si>
    <t>протоколы подведения итогов, заключенные договора</t>
  </si>
  <si>
    <t>Закупки (zakupki.gov.ru)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</si>
  <si>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</si>
  <si>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</si>
  <si>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</si>
  <si>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</si>
  <si>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</si>
  <si>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</si>
  <si>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</si>
  <si>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</si>
  <si>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</si>
  <si>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</si>
  <si>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</si>
  <si>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</si>
  <si>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</si>
  <si>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</si>
  <si>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</si>
  <si>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</si>
  <si>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</si>
  <si>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</si>
  <si>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</si>
  <si>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</si>
  <si>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</si>
  <si>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</si>
  <si>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</si>
  <si>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</si>
  <si>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</si>
  <si>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</si>
  <si>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</si>
  <si>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</si>
  <si>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</si>
  <si>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</si>
  <si>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</si>
  <si>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</si>
  <si>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</si>
  <si>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</si>
  <si>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</si>
  <si>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</si>
  <si>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</si>
  <si>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</si>
  <si>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</si>
  <si>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</si>
  <si>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</si>
  <si>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</si>
  <si>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</si>
  <si>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</si>
  <si>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</si>
  <si>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</si>
  <si>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</si>
  <si>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</si>
  <si>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</si>
  <si>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</si>
  <si>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</si>
  <si>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</si>
  <si>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</si>
  <si>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</si>
  <si>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</si>
  <si>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</si>
  <si>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</si>
  <si>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</si>
  <si>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</si>
  <si>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</si>
  <si>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</si>
  <si>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</si>
  <si>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</si>
  <si>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</si>
  <si>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</si>
  <si>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</si>
  <si>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</si>
  <si>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</si>
  <si>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</si>
  <si>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</si>
  <si>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</si>
  <si>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</si>
  <si>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</si>
  <si>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</si>
  <si>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</si>
  <si>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</si>
  <si>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</si>
  <si>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</si>
  <si>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</si>
  <si>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</si>
  <si>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</si>
  <si>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</si>
  <si>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</si>
  <si>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</si>
  <si>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</si>
  <si>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</si>
  <si>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</si>
  <si>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</si>
  <si>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</si>
  <si>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</si>
  <si>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</si>
  <si>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</si>
  <si>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</si>
  <si>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</si>
  <si>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</si>
  <si>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</si>
  <si>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</si>
  <si>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</si>
  <si>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</si>
  <si>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</si>
  <si>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</si>
  <si>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</si>
  <si>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</si>
  <si>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</si>
  <si>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</si>
  <si>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</si>
  <si>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</si>
  <si>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</si>
  <si>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</si>
  <si>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</si>
  <si>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</si>
  <si>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</si>
  <si>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</si>
  <si>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</si>
  <si>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</si>
  <si>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</si>
  <si>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</si>
  <si>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</si>
  <si>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</si>
  <si>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</si>
  <si>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</si>
  <si>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</si>
  <si>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</si>
  <si>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</si>
  <si>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</si>
  <si>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</si>
  <si>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</si>
  <si>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</si>
  <si>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</si>
  <si>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</si>
  <si>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</si>
  <si>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</si>
  <si>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</si>
  <si>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</si>
  <si>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</si>
  <si>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</si>
  <si>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</si>
  <si>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</si>
  <si>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</si>
  <si>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</si>
  <si>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</si>
  <si>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</si>
  <si>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</si>
  <si>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</si>
  <si>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</si>
  <si>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</si>
  <si>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</si>
  <si>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</si>
  <si>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</si>
  <si>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</si>
  <si>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</si>
  <si>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</si>
  <si>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</si>
  <si>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</si>
  <si>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</si>
  <si>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</si>
  <si>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</si>
  <si>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</si>
  <si>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</si>
  <si>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</si>
  <si>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</si>
  <si>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</si>
  <si>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</si>
  <si>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</si>
  <si>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</si>
  <si>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</si>
  <si>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</si>
  <si>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</si>
  <si>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</si>
  <si>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</si>
  <si>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</si>
  <si>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</si>
  <si>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</si>
  <si>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</si>
  <si>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</si>
  <si>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</si>
  <si>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</si>
  <si>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</si>
  <si>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</si>
  <si>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</si>
  <si>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</si>
  <si>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</si>
  <si>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</si>
  <si>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</si>
  <si>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</si>
  <si>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</si>
  <si>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</si>
  <si>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</si>
  <si>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</si>
  <si>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</si>
  <si>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</si>
  <si>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</si>
  <si>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</si>
  <si>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</si>
  <si>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</si>
  <si>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</si>
  <si>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</si>
  <si>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</si>
  <si>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</si>
  <si>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</si>
  <si>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</si>
  <si>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</si>
  <si>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</si>
  <si>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</si>
  <si>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</si>
  <si>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</si>
  <si>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</si>
  <si>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</si>
  <si>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</si>
  <si>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</si>
  <si>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</si>
  <si>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</si>
  <si>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</si>
  <si>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</si>
  <si>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</si>
  <si>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</si>
  <si>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</si>
  <si>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</si>
  <si>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</si>
  <si>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</si>
  <si>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</si>
  <si>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</si>
  <si>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</si>
  <si>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</si>
  <si>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</si>
  <si>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</si>
  <si>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</si>
  <si>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</si>
  <si>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</si>
  <si>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</si>
  <si>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</si>
  <si>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</si>
  <si>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</si>
  <si>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</si>
  <si>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</si>
  <si>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</si>
  <si>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</si>
  <si>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</si>
  <si>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</si>
  <si>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</si>
  <si>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</si>
  <si>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</si>
  <si>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</si>
  <si>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</si>
  <si>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</si>
  <si>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</si>
  <si>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</si>
  <si>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</si>
  <si>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</si>
  <si>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</si>
  <si>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</si>
  <si>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</si>
  <si>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</si>
  <si>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</si>
  <si>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</si>
  <si>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</si>
  <si>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</si>
  <si>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</si>
  <si>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</si>
  <si>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</si>
  <si>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</si>
  <si>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</si>
  <si>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</si>
  <si>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</si>
  <si>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</si>
  <si>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</si>
  <si>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</si>
  <si>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</si>
  <si>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</si>
  <si>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</si>
  <si>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</si>
  <si>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</si>
  <si>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</si>
  <si>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</si>
  <si>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</si>
  <si>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</si>
  <si>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</si>
  <si>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</si>
  <si>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</si>
  <si>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</si>
  <si>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</si>
  <si>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</si>
  <si>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</si>
  <si>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</si>
  <si>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</si>
  <si>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</si>
  <si>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</si>
  <si>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</si>
  <si>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</si>
  <si>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</si>
  <si>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</si>
  <si>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</si>
  <si>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</si>
  <si>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</si>
  <si>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</si>
  <si>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</si>
  <si>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</si>
  <si>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</si>
  <si>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</si>
  <si>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</si>
  <si>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</si>
  <si>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</si>
  <si>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</si>
  <si>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</si>
  <si>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</si>
  <si>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</si>
  <si>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</si>
  <si>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</si>
  <si>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</si>
  <si>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</si>
  <si>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</si>
  <si>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</si>
  <si>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</si>
  <si>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</si>
  <si>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</si>
  <si>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</si>
  <si>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</si>
  <si>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</si>
  <si>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</si>
  <si>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</si>
  <si>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</si>
  <si>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</si>
  <si>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</si>
  <si>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</si>
  <si>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</si>
  <si>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</si>
  <si>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</si>
  <si>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</si>
  <si>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</si>
  <si>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</si>
  <si>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</si>
  <si>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</si>
  <si>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</si>
  <si>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</si>
  <si>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</si>
  <si>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</si>
  <si>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</si>
  <si>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</si>
  <si>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</si>
  <si>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</si>
  <si>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</si>
  <si>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</si>
  <si>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</si>
  <si>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</si>
  <si>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</si>
  <si>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</si>
  <si>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</si>
  <si>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</si>
  <si>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</si>
  <si>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</si>
  <si>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</si>
  <si>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</si>
  <si>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</si>
  <si>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</si>
  <si>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</si>
  <si>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</si>
  <si>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</si>
  <si>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</si>
  <si>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</si>
  <si>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</si>
  <si>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</si>
  <si>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</si>
  <si>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</si>
  <si>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</si>
  <si>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</si>
  <si>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</si>
  <si>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</si>
  <si>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</si>
  <si>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</si>
  <si>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</si>
  <si>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</si>
  <si>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</si>
  <si>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</si>
  <si>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</si>
  <si>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</si>
  <si>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</si>
  <si>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</si>
  <si>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</si>
  <si>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</si>
  <si>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</si>
  <si>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</si>
  <si>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</si>
  <si>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</si>
  <si>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</si>
  <si>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</si>
  <si>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</si>
  <si>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</si>
  <si>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</si>
  <si>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</si>
  <si>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</si>
  <si>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</si>
  <si>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</si>
  <si>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</si>
  <si>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</si>
  <si>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</si>
  <si>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</si>
  <si>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</si>
  <si>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</si>
  <si>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</si>
  <si>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</si>
  <si>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</si>
  <si>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</si>
  <si>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</si>
  <si>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</si>
  <si>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</si>
  <si>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</si>
  <si>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</si>
  <si>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</si>
  <si>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</si>
  <si>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</si>
  <si>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</si>
  <si>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</si>
  <si>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</si>
  <si>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</si>
  <si>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</si>
  <si>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</si>
  <si>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</si>
  <si>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</si>
  <si>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</si>
  <si>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</si>
  <si>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</si>
  <si>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</si>
  <si>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</si>
  <si>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</si>
  <si>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</si>
  <si>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</si>
  <si>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</si>
  <si>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</si>
  <si>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</si>
  <si>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</si>
  <si>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</si>
  <si>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</si>
  <si>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</si>
  <si>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</si>
  <si>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</si>
  <si>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</si>
  <si>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</si>
  <si>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</si>
  <si>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</si>
  <si>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</si>
  <si>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HEAT_FIN_SRC_VLD_LIST</t>
  </si>
  <si>
    <t>VSNA_FIN_SRC_VLD_LIST</t>
  </si>
  <si>
    <t>VOTV_FIN_SRC_VLD_LIST</t>
  </si>
  <si>
    <t>OTKO_FIN_SRC_VLD_LIST</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</si>
  <si>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</si>
  <si>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</si>
  <si>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</si>
  <si>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</si>
  <si>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</si>
  <si>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</si>
  <si>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</si>
  <si>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</si>
  <si>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</si>
  <si>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</si>
  <si>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</si>
  <si>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</si>
  <si>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</si>
  <si>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</si>
  <si>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</si>
  <si>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</si>
  <si>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</si>
  <si>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</si>
  <si>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</si>
  <si>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</si>
  <si>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</si>
  <si>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</si>
  <si>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</si>
  <si>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</si>
  <si>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</si>
  <si>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</si>
  <si>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</si>
  <si>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</si>
  <si>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</si>
  <si>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</si>
  <si>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</si>
  <si>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</si>
  <si>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</si>
  <si>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</si>
  <si>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</si>
  <si>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</si>
  <si>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</si>
  <si>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</si>
  <si>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</si>
  <si>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</si>
  <si>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</si>
  <si>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</si>
  <si>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</si>
  <si>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</si>
  <si>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</si>
  <si>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</si>
  <si>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</si>
  <si>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</si>
  <si>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</si>
  <si>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</si>
  <si>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</si>
  <si>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</si>
  <si>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</si>
  <si>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</si>
  <si>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</si>
  <si>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</si>
  <si>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</si>
  <si>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</si>
  <si>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</si>
  <si>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</si>
  <si>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</si>
  <si>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</si>
  <si>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</si>
  <si>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</si>
  <si>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</si>
  <si>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</si>
  <si>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</si>
  <si>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</si>
  <si>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</si>
  <si>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</si>
  <si>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</si>
  <si>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</si>
  <si>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</si>
  <si>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</si>
  <si>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</si>
  <si>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</si>
  <si>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</si>
  <si>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</si>
  <si>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</si>
  <si>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</si>
  <si>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</si>
  <si>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</si>
  <si>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</si>
  <si>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</si>
  <si>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</si>
  <si>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</si>
  <si>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</si>
  <si>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</si>
  <si>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</si>
  <si>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</si>
  <si>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</si>
  <si>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</si>
  <si>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</si>
  <si>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</si>
  <si>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</si>
  <si>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</si>
  <si>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</si>
  <si>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</si>
  <si>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</si>
  <si>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</si>
  <si>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</si>
  <si>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</si>
  <si>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</si>
  <si>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</si>
  <si>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</si>
  <si>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</si>
  <si>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</si>
  <si>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</si>
  <si>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</si>
  <si>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</si>
  <si>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</si>
  <si>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</si>
  <si>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</si>
  <si>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</si>
  <si>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</si>
  <si>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</si>
  <si>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</si>
  <si>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</si>
  <si>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</si>
  <si>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</si>
  <si>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</si>
  <si>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</si>
  <si>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</si>
  <si>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</si>
  <si>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</si>
  <si>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</si>
  <si>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</si>
  <si>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</si>
  <si>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</si>
  <si>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</si>
  <si>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</si>
  <si>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</si>
  <si>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</si>
  <si>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</si>
  <si>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</si>
  <si>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</si>
  <si>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</si>
  <si>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</si>
  <si>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</si>
  <si>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</si>
  <si>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</si>
  <si>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</si>
  <si>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</si>
  <si>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</si>
  <si>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</si>
  <si>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</si>
  <si>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</si>
  <si>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</si>
  <si>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</si>
  <si>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</si>
  <si>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</si>
  <si>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</si>
  <si>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</si>
  <si>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</si>
  <si>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</si>
  <si>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</si>
  <si>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</si>
  <si>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</si>
  <si>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</si>
  <si>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</si>
  <si>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</si>
  <si>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</si>
  <si>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</si>
  <si>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</si>
  <si>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</si>
  <si>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</si>
  <si>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</si>
  <si>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</si>
  <si>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</si>
  <si>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</si>
  <si>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</si>
  <si>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</si>
  <si>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</si>
  <si>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</si>
  <si>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</si>
  <si>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</si>
  <si>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</si>
  <si>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</si>
  <si>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</si>
  <si>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</si>
  <si>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</si>
  <si>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</si>
  <si>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</si>
  <si>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</si>
  <si>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</si>
  <si>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</si>
  <si>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</si>
  <si>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</si>
  <si>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</si>
  <si>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</si>
  <si>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</si>
  <si>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</si>
  <si>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</si>
  <si>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</si>
  <si>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</si>
  <si>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</si>
  <si>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</si>
  <si>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</si>
  <si>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</si>
  <si>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</si>
  <si>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</si>
  <si>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</si>
  <si>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</si>
  <si>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</si>
  <si>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</si>
  <si>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</si>
  <si>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</si>
  <si>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</si>
  <si>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</si>
  <si>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</si>
  <si>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</si>
  <si>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</si>
  <si>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</si>
  <si>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</si>
  <si>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</si>
  <si>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</si>
  <si>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</si>
  <si>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</si>
  <si>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</si>
  <si>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</si>
  <si>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</si>
  <si>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</si>
  <si>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</si>
  <si>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</si>
  <si>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</si>
  <si>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</si>
  <si>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</si>
  <si>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</si>
  <si>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</si>
  <si>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</si>
  <si>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</si>
  <si>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</si>
  <si>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</si>
  <si>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</si>
  <si>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</si>
  <si>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</si>
  <si>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</si>
  <si>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</si>
  <si>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</si>
  <si>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</si>
  <si>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</si>
  <si>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</si>
  <si>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</si>
  <si>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</si>
  <si>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</si>
  <si>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</si>
  <si>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</si>
  <si>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</si>
  <si>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</si>
  <si>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</si>
  <si>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</si>
  <si>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</si>
  <si>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</si>
  <si>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</si>
  <si>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</si>
  <si>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</si>
  <si>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</si>
  <si>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</si>
  <si>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</si>
  <si>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</si>
  <si>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</si>
  <si>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</si>
  <si>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</si>
  <si>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</si>
  <si>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</si>
  <si>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</si>
  <si>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</si>
  <si>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</si>
  <si>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</si>
  <si>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</si>
  <si>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</si>
  <si>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</si>
  <si>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</si>
  <si>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</si>
  <si>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</si>
  <si>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</si>
  <si>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</si>
  <si>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</si>
  <si>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</si>
  <si>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</si>
  <si>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</si>
  <si>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</si>
  <si>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</si>
  <si>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</si>
  <si>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</si>
  <si>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</si>
  <si>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</si>
  <si>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</si>
  <si>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</si>
  <si>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</si>
  <si>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</si>
  <si>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</si>
  <si>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</si>
  <si>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</si>
  <si>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</si>
  <si>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</si>
  <si>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</si>
  <si>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</si>
  <si>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</si>
  <si>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</si>
  <si>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</si>
  <si>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</si>
  <si>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</si>
  <si>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</si>
  <si>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</si>
  <si>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</si>
  <si>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</si>
  <si>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</si>
  <si>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</si>
  <si>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</si>
  <si>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</si>
  <si>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</si>
  <si>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</si>
  <si>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</si>
  <si>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</si>
  <si>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</si>
  <si>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</si>
  <si>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</si>
  <si>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</si>
  <si>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</si>
  <si>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</si>
  <si>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</si>
  <si>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</si>
  <si>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</si>
  <si>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</si>
  <si>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</si>
  <si>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</si>
  <si>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</si>
  <si>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</si>
  <si>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</si>
  <si>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</si>
  <si>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</si>
  <si>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</si>
  <si>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</si>
  <si>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</si>
  <si>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</si>
  <si>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</si>
  <si>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</si>
  <si>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</si>
  <si>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</si>
  <si>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</si>
  <si>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</si>
  <si>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</si>
  <si>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</si>
  <si>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</si>
  <si>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</si>
  <si>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</si>
  <si>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</si>
  <si>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</si>
  <si>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</si>
  <si>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</si>
  <si>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</si>
  <si>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</si>
  <si>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</si>
  <si>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</si>
  <si>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</si>
  <si>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</si>
  <si>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</si>
  <si>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</si>
  <si>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</si>
  <si>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</si>
  <si>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</si>
  <si>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</si>
  <si>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</si>
  <si>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</si>
  <si>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</si>
  <si>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</si>
  <si>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</si>
  <si>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</si>
  <si>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</si>
  <si>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</si>
  <si>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</si>
  <si>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</si>
  <si>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</si>
  <si>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</si>
  <si>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</si>
  <si>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</si>
  <si>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</si>
  <si>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</si>
  <si>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</si>
  <si>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</si>
  <si>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</si>
  <si>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</si>
  <si>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</si>
  <si>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</si>
  <si>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</si>
  <si>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</si>
  <si>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</si>
  <si>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</si>
  <si>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</si>
  <si>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</si>
  <si>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</si>
  <si>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</si>
  <si>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</si>
  <si>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</si>
  <si>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</si>
  <si>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</si>
  <si>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</si>
  <si>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</si>
  <si>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</si>
  <si>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</si>
  <si>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</si>
  <si>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</si>
  <si>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</si>
  <si>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</si>
  <si>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</si>
  <si>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</si>
  <si>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</si>
  <si>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</si>
  <si>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</si>
  <si>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</si>
  <si>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</si>
  <si>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</si>
  <si>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</si>
  <si>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</si>
  <si>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</si>
  <si>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</si>
  <si>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</si>
  <si>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</si>
  <si>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</si>
  <si>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</si>
  <si>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</si>
  <si>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</si>
  <si>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</si>
  <si>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</si>
  <si>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</si>
  <si>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</si>
  <si>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</si>
  <si>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</si>
  <si>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</si>
  <si>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</si>
  <si>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</si>
  <si>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</si>
  <si>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</si>
  <si>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</si>
  <si>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</si>
  <si>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</si>
  <si>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</si>
  <si>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</si>
  <si>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</si>
  <si>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</si>
  <si>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</si>
  <si>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</si>
  <si>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</si>
  <si>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</si>
  <si>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</si>
  <si>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</si>
  <si>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</si>
  <si>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</si>
  <si>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</si>
  <si>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</si>
  <si>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</si>
  <si>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</si>
  <si>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</si>
  <si>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</si>
  <si>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</si>
  <si>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</si>
  <si>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</si>
  <si>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</si>
  <si>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</si>
  <si>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</si>
  <si>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</si>
  <si>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</si>
  <si>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</si>
  <si>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</si>
  <si>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</si>
  <si>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</si>
  <si>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</si>
  <si>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</si>
  <si>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</si>
  <si>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</si>
  <si>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</si>
  <si>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</si>
  <si>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</si>
  <si>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</si>
  <si>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</si>
  <si>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</si>
  <si>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</si>
  <si>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</si>
  <si>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</si>
  <si>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</si>
  <si>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</si>
  <si>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</si>
  <si>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</si>
  <si>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</si>
  <si>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</si>
  <si>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</si>
  <si>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</si>
  <si>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</si>
  <si>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</si>
  <si>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</si>
  <si>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</si>
  <si>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</si>
  <si>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</si>
  <si>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</si>
  <si>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</si>
  <si>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</si>
  <si>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</si>
  <si>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</si>
  <si>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</si>
  <si>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</si>
  <si>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</si>
  <si>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</si>
  <si>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</si>
  <si>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</si>
  <si>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</si>
  <si>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</si>
  <si>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</si>
  <si>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</si>
  <si>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</si>
  <si>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</si>
  <si>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</si>
  <si>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</si>
  <si>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</si>
  <si>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</si>
  <si>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</si>
  <si>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</si>
  <si>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</si>
  <si>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</si>
  <si>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</si>
  <si>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</si>
  <si>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</si>
  <si>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</si>
  <si>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</si>
  <si>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</si>
  <si>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</si>
  <si>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</si>
  <si>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</si>
  <si>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</si>
  <si>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</si>
  <si>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</si>
  <si>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</si>
  <si>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</si>
  <si>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</si>
  <si>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</si>
  <si>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</si>
  <si>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</si>
  <si>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</si>
  <si>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</si>
  <si>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</si>
  <si>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</si>
  <si>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</si>
  <si>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</si>
  <si>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</si>
  <si>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</si>
  <si>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</si>
  <si>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</si>
  <si>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</si>
  <si>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</si>
  <si>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</si>
  <si>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</si>
  <si>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</si>
  <si>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</si>
  <si>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</si>
  <si>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</si>
  <si>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</si>
  <si>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</si>
  <si>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</si>
  <si>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</si>
  <si>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</si>
  <si>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</si>
  <si>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</si>
  <si>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</si>
  <si>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</si>
  <si>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</si>
  <si>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</si>
  <si>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</si>
  <si>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</si>
  <si>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</si>
  <si>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</si>
  <si>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</si>
  <si>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</si>
  <si>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</si>
  <si>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</si>
  <si>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</si>
  <si>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</si>
  <si>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</si>
  <si>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</si>
  <si>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</si>
  <si>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</si>
  <si>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</si>
  <si>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</si>
  <si>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</si>
  <si>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</si>
  <si>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</si>
  <si>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</si>
  <si>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</si>
  <si>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</si>
  <si>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</si>
  <si>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</si>
  <si>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</si>
  <si>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</si>
  <si>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</si>
  <si>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</si>
  <si>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</si>
  <si>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</si>
  <si>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</si>
  <si>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</si>
  <si>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</si>
  <si>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</si>
  <si>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</si>
  <si>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</si>
  <si>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</si>
  <si>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</si>
  <si>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</si>
  <si>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</si>
  <si>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</si>
  <si>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</si>
  <si>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</si>
  <si>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</si>
  <si>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</si>
  <si>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</si>
  <si>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</si>
  <si>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</si>
  <si>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</si>
  <si>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</si>
  <si>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</si>
  <si>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</si>
  <si>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</si>
  <si>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</si>
  <si>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</si>
  <si>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</si>
  <si>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</si>
  <si>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</si>
  <si>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</si>
  <si>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</si>
  <si>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</si>
  <si>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</si>
  <si>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</si>
  <si>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</si>
  <si>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</si>
  <si>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</si>
  <si>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</si>
  <si>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</si>
  <si>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</si>
  <si>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</si>
  <si>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</si>
  <si>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</si>
  <si>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</si>
  <si>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</si>
  <si>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2611</t>
  </si>
  <si>
    <t>31043319</t>
  </si>
  <si>
    <t>АО "Апатит"</t>
  </si>
  <si>
    <t>5103070023</t>
  </si>
  <si>
    <t>511843001</t>
  </si>
  <si>
    <t>01-06-2017 00:00:00</t>
  </si>
  <si>
    <t>26319704</t>
  </si>
  <si>
    <t>997350001</t>
  </si>
  <si>
    <t>31-07-2002 00:00:00</t>
  </si>
  <si>
    <t>26319716</t>
  </si>
  <si>
    <t>АО "Аэропорт Мурманск"</t>
  </si>
  <si>
    <t>5105040715</t>
  </si>
  <si>
    <t>510501001</t>
  </si>
  <si>
    <t>26467241</t>
  </si>
  <si>
    <t>АО "Завод ТО ТБО"</t>
  </si>
  <si>
    <t>5190400081</t>
  </si>
  <si>
    <t>773601001</t>
  </si>
  <si>
    <t>14-10-2002 00:00:00</t>
  </si>
  <si>
    <t>26467339</t>
  </si>
  <si>
    <t>АО "Ковдорский ГОК"</t>
  </si>
  <si>
    <t>5104002234</t>
  </si>
  <si>
    <t>510401001</t>
  </si>
  <si>
    <t>26319706</t>
  </si>
  <si>
    <t>АО "Кольская ГМК"</t>
  </si>
  <si>
    <t>5191431170</t>
  </si>
  <si>
    <t>997550001</t>
  </si>
  <si>
    <t>16-11-1998 00:00:00</t>
  </si>
  <si>
    <t>26467347</t>
  </si>
  <si>
    <t>АО "Мончегорская теплосеть"</t>
  </si>
  <si>
    <t>5107909768</t>
  </si>
  <si>
    <t>510701001</t>
  </si>
  <si>
    <t>26318564</t>
  </si>
  <si>
    <t>АО "Мурманская ТЭЦ"</t>
  </si>
  <si>
    <t>5190141373</t>
  </si>
  <si>
    <t>519001001</t>
  </si>
  <si>
    <t>26467248</t>
  </si>
  <si>
    <t>АО "Мурманский морской торговый порт"</t>
  </si>
  <si>
    <t>5190400349</t>
  </si>
  <si>
    <t>30-06-1994 00:00:00</t>
  </si>
  <si>
    <t>27030253</t>
  </si>
  <si>
    <t>АО "Мурманэнергосбыт"</t>
  </si>
  <si>
    <t>5190907139</t>
  </si>
  <si>
    <t>26319735</t>
  </si>
  <si>
    <t>АО "ОЛКОН"</t>
  </si>
  <si>
    <t>5108300030</t>
  </si>
  <si>
    <t>519950001</t>
  </si>
  <si>
    <t>31457355</t>
  </si>
  <si>
    <t>АО "ОТС"</t>
  </si>
  <si>
    <t>5108003888</t>
  </si>
  <si>
    <t>510801001</t>
  </si>
  <si>
    <t>01-10-2020 00:00:00</t>
  </si>
  <si>
    <t>26838066</t>
  </si>
  <si>
    <t>АО "РЭУ"</t>
  </si>
  <si>
    <t>7714783092</t>
  </si>
  <si>
    <t>770401001</t>
  </si>
  <si>
    <t>26-04-2007 00:00:00</t>
  </si>
  <si>
    <t>26526562</t>
  </si>
  <si>
    <t>АО "ЦС "Звездочка" (филиал "СРЗ "Нерпа")</t>
  </si>
  <si>
    <t>2902060361</t>
  </si>
  <si>
    <t>511243001</t>
  </si>
  <si>
    <t>26319710</t>
  </si>
  <si>
    <t>Акционерное Общество "Мурманский морской рыбный порт"</t>
  </si>
  <si>
    <t>5190146332</t>
  </si>
  <si>
    <t>14-02-2006 00:00:00</t>
  </si>
  <si>
    <t>26319745</t>
  </si>
  <si>
    <t>Акционерное общество "Апатитыэнерго"</t>
  </si>
  <si>
    <t>5101360376</t>
  </si>
  <si>
    <t>511801001</t>
  </si>
  <si>
    <t>26824425</t>
  </si>
  <si>
    <t>Акционерное общество "Мурманская областная электросетевая компания"</t>
  </si>
  <si>
    <t>5190197680</t>
  </si>
  <si>
    <t>28459690</t>
  </si>
  <si>
    <t>ГОУП "Водоканал-Ревда"</t>
  </si>
  <si>
    <t>5106000176</t>
  </si>
  <si>
    <t>510601001</t>
  </si>
  <si>
    <t>26467341</t>
  </si>
  <si>
    <t>ГОУП "Мурманскводоканал"</t>
  </si>
  <si>
    <t>5193600346</t>
  </si>
  <si>
    <t>15-05-1998 00:00:00</t>
  </si>
  <si>
    <t>30929355</t>
  </si>
  <si>
    <t>ЖКС № 9 ФГБУ "ЦЖКУ" МО РФ (по ВМФ)</t>
  </si>
  <si>
    <t>7729314745</t>
  </si>
  <si>
    <t>519045002</t>
  </si>
  <si>
    <t>КОМИТЕТ ПО ТАРИФНОМУ РЕГУЛИРОВАНИЮ МУРМАНСКОЙ ОБЛАСТИ</t>
  </si>
  <si>
    <t>5190127403</t>
  </si>
  <si>
    <t>31464643</t>
  </si>
  <si>
    <t>МБУ "РЭС"</t>
  </si>
  <si>
    <t>5109003658</t>
  </si>
  <si>
    <t>510901001</t>
  </si>
  <si>
    <t>27050449</t>
  </si>
  <si>
    <t>МКП "Жилищное хозяйство" МО с.п. Печенга</t>
  </si>
  <si>
    <t>5109002037</t>
  </si>
  <si>
    <t>02-02-2011 00:00:00</t>
  </si>
  <si>
    <t>31225444</t>
  </si>
  <si>
    <t>МУП "ВКХ"</t>
  </si>
  <si>
    <t>5102003828</t>
  </si>
  <si>
    <t>510201001</t>
  </si>
  <si>
    <t>24-07-2018 00:00:00</t>
  </si>
  <si>
    <t>31327720</t>
  </si>
  <si>
    <t>МУП "ГУК"</t>
  </si>
  <si>
    <t>5108003493</t>
  </si>
  <si>
    <t>30946827</t>
  </si>
  <si>
    <t>МУП "ДТХ" ЗАТО г. Заозерск</t>
  </si>
  <si>
    <t>5115300200</t>
  </si>
  <si>
    <t>511501001</t>
  </si>
  <si>
    <t>29649074</t>
  </si>
  <si>
    <t>МУП "Ена"</t>
  </si>
  <si>
    <t>5104001449</t>
  </si>
  <si>
    <t>28459754</t>
  </si>
  <si>
    <t>МУП "Кильдинстрой"</t>
  </si>
  <si>
    <t>5105032707</t>
  </si>
  <si>
    <t>27579061</t>
  </si>
  <si>
    <t>МУП "МУК"</t>
  </si>
  <si>
    <t>5190932618</t>
  </si>
  <si>
    <t>26467328</t>
  </si>
  <si>
    <t>МУП "Недвижимость Кандалакши"</t>
  </si>
  <si>
    <t>5102002253</t>
  </si>
  <si>
    <t>30866806</t>
  </si>
  <si>
    <t>МУП "Ресурс"</t>
  </si>
  <si>
    <t>5102003507</t>
  </si>
  <si>
    <t>08-12-2016 00:00:00</t>
  </si>
  <si>
    <t>26526674</t>
  </si>
  <si>
    <t>МУП "Сервис"</t>
  </si>
  <si>
    <t>5111002718</t>
  </si>
  <si>
    <t>511101001</t>
  </si>
  <si>
    <t>27061909</t>
  </si>
  <si>
    <t>МУП "Тепловые сети МО г. Заполярный"</t>
  </si>
  <si>
    <t>5109004718</t>
  </si>
  <si>
    <t>26646677</t>
  </si>
  <si>
    <t>МУП "УМС-СЕЗ  г.п. Молочный"</t>
  </si>
  <si>
    <t>5105030940</t>
  </si>
  <si>
    <t>30918265</t>
  </si>
  <si>
    <t>МУП "Хибины"</t>
  </si>
  <si>
    <t>5103301030</t>
  </si>
  <si>
    <t>29649087</t>
  </si>
  <si>
    <t>МУП "Энергия"</t>
  </si>
  <si>
    <t>5117000065</t>
  </si>
  <si>
    <t>511701001</t>
  </si>
  <si>
    <t>31432376</t>
  </si>
  <si>
    <t>МУП «РККР»</t>
  </si>
  <si>
    <t>5105013486</t>
  </si>
  <si>
    <t>29-05-2020 00:00:00</t>
  </si>
  <si>
    <t>30866847</t>
  </si>
  <si>
    <t>МУП ЖКХ "Вымпел"</t>
  </si>
  <si>
    <t>5102000619</t>
  </si>
  <si>
    <t>11-11-2015 00:00:00</t>
  </si>
  <si>
    <t>31041154</t>
  </si>
  <si>
    <t>МУП Кольского округа "УЖКХ"</t>
  </si>
  <si>
    <t>5105032739</t>
  </si>
  <si>
    <t>26382470</t>
  </si>
  <si>
    <t>МУПП "ЖКХ" ЗАТО Видяево</t>
  </si>
  <si>
    <t>5105031630</t>
  </si>
  <si>
    <t>511001001</t>
  </si>
  <si>
    <t>31-10-2002 00:00:00</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</si>
  <si>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</si>
  <si>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</si>
  <si>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</si>
  <si>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</si>
  <si>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</si>
  <si>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28014300</t>
  </si>
  <si>
    <t>ООО "АтомТеплоЭлектроСеть"</t>
  </si>
  <si>
    <t>7705923730</t>
  </si>
  <si>
    <t>511743001</t>
  </si>
  <si>
    <t>30845082</t>
  </si>
  <si>
    <t>ООО "Верхнетуломская тепловая компания"</t>
  </si>
  <si>
    <t>5105010439</t>
  </si>
  <si>
    <t>31598749</t>
  </si>
  <si>
    <t>ООО "ИТЭ"</t>
  </si>
  <si>
    <t>7447297114</t>
  </si>
  <si>
    <t>745301001</t>
  </si>
  <si>
    <t>09-10-2020 00:00:00</t>
  </si>
  <si>
    <t>30832102</t>
  </si>
  <si>
    <t>ООО "Мурмашинская тепловая компания"</t>
  </si>
  <si>
    <t>5105010446</t>
  </si>
  <si>
    <t>28499647</t>
  </si>
  <si>
    <t>ООО "ПромВоенСтрой"</t>
  </si>
  <si>
    <t>7842410730</t>
  </si>
  <si>
    <t>784201001</t>
  </si>
  <si>
    <t>19-06-2009 00:00:00</t>
  </si>
  <si>
    <t>30408038</t>
  </si>
  <si>
    <t>ООО "СТК"</t>
  </si>
  <si>
    <t>5102000545</t>
  </si>
  <si>
    <t>27570497</t>
  </si>
  <si>
    <t>ООО "СевТехноСервис"</t>
  </si>
  <si>
    <t>5106801049</t>
  </si>
  <si>
    <t>31749269</t>
  </si>
  <si>
    <t>ООО "Тепло Людям.Кандалакша"</t>
  </si>
  <si>
    <t>5190083026</t>
  </si>
  <si>
    <t>19-03-2020 00:00:00</t>
  </si>
  <si>
    <t>26373352</t>
  </si>
  <si>
    <t>ООО "Тепловодоканал"</t>
  </si>
  <si>
    <t>5104908766</t>
  </si>
  <si>
    <t>21-03-2003 00:00:00</t>
  </si>
  <si>
    <t>28878308</t>
  </si>
  <si>
    <t>ООО "Теплонорд"</t>
  </si>
  <si>
    <t>7841501872</t>
  </si>
  <si>
    <t>26467459</t>
  </si>
  <si>
    <t>ООО "Теплострой плюс"</t>
  </si>
  <si>
    <t>7842322869</t>
  </si>
  <si>
    <t>31538928</t>
  </si>
  <si>
    <t>ООО «ТЭС»</t>
  </si>
  <si>
    <t>5108004000</t>
  </si>
  <si>
    <t>30946839</t>
  </si>
  <si>
    <t>ООО «Тепло Людям. Умба»</t>
  </si>
  <si>
    <t>5190070965</t>
  </si>
  <si>
    <t>30397624</t>
  </si>
  <si>
    <t>ОП "Мурманское" АО "ГУ ЖКХ"</t>
  </si>
  <si>
    <t>5116000922</t>
  </si>
  <si>
    <t>519045001</t>
  </si>
  <si>
    <t>12-10-2015 00:00:00</t>
  </si>
  <si>
    <t>27670488</t>
  </si>
  <si>
    <t>Октябрьская железная дорога - филиал ОАО "РЖД"</t>
  </si>
  <si>
    <t>997650011</t>
  </si>
  <si>
    <t>26467270</t>
  </si>
  <si>
    <t>ПАО "ТГК-1" (филиал "Кольский")</t>
  </si>
  <si>
    <t>7841312071</t>
  </si>
  <si>
    <t>30397151</t>
  </si>
  <si>
    <t>ТП "Водоканал" АО "ГУ ЖКХ"</t>
  </si>
  <si>
    <t>511645001</t>
  </si>
  <si>
    <t>25-09-2015 00:00:00</t>
  </si>
  <si>
    <t>28941546</t>
  </si>
  <si>
    <t>УМПП ЖКХ ЗАТО Александровск</t>
  </si>
  <si>
    <t>5112100059</t>
  </si>
  <si>
    <t>511601001</t>
  </si>
  <si>
    <t>31165640</t>
  </si>
  <si>
    <t>ФГБУ "Главрыбвод" Мурманский филиал</t>
  </si>
  <si>
    <t>7708044880</t>
  </si>
  <si>
    <t>519043001</t>
  </si>
  <si>
    <t>23-01-2017 00:00:00</t>
  </si>
  <si>
    <t>26467455</t>
  </si>
  <si>
    <t>ФКУ ИК-18 УФСИН России по Мурманской области</t>
  </si>
  <si>
    <t>5105020878</t>
  </si>
  <si>
    <t>26506535</t>
  </si>
  <si>
    <t>Филиал АО Концерн Росэнергоатом Кольская атомная станция</t>
  </si>
  <si>
    <t>7721632827</t>
  </si>
  <si>
    <t>31414935</t>
  </si>
  <si>
    <t>АО "Городские сети</t>
  </si>
  <si>
    <t>5105013366</t>
  </si>
  <si>
    <t>25-02-2020 00:00:00</t>
  </si>
  <si>
    <t>26373361</t>
  </si>
  <si>
    <t>АО "Мончегорскводоканал"</t>
  </si>
  <si>
    <t>5107909951</t>
  </si>
  <si>
    <t>01-12-2005 00:00:00</t>
  </si>
  <si>
    <t>26319732</t>
  </si>
  <si>
    <t>АО "ЦС "Звездочка" (филиал "35 СРЗ")</t>
  </si>
  <si>
    <t>12-11-2008 00:00:00</t>
  </si>
  <si>
    <t>26373345</t>
  </si>
  <si>
    <t>ГОУП "Кандалакшаводоканал"</t>
  </si>
  <si>
    <t>5102006040</t>
  </si>
  <si>
    <t>17-05-2002 00:00:00</t>
  </si>
  <si>
    <t>26646662</t>
  </si>
  <si>
    <t>МБУ "СЕЗ МО п. Кильдинстрой"</t>
  </si>
  <si>
    <t>5105032224</t>
  </si>
  <si>
    <t>26319743</t>
  </si>
  <si>
    <t>МУП "Горэлектросеть" ЗАТО г. Островной</t>
  </si>
  <si>
    <t>5114120981</t>
  </si>
  <si>
    <t>511401001</t>
  </si>
  <si>
    <t>31596508</t>
  </si>
  <si>
    <t>ООО "Арно-Трейд"</t>
  </si>
  <si>
    <t>5112091319</t>
  </si>
  <si>
    <t>511201001</t>
  </si>
  <si>
    <t>04-12-2007 00:00:00</t>
  </si>
  <si>
    <t>28877705</t>
  </si>
  <si>
    <t>ООО "КВК-2"</t>
  </si>
  <si>
    <t>5102046807</t>
  </si>
  <si>
    <t>060801001</t>
  </si>
  <si>
    <t>28877719</t>
  </si>
  <si>
    <t>ООО "КВК-3"</t>
  </si>
  <si>
    <t>5102046814</t>
  </si>
  <si>
    <t>26380532</t>
  </si>
  <si>
    <t>ООО "Калган"</t>
  </si>
  <si>
    <t>5112700218</t>
  </si>
  <si>
    <t>29-01-2002 00:00:00</t>
  </si>
  <si>
    <t>31758091</t>
  </si>
  <si>
    <t>ООО "Норд Стар"</t>
  </si>
  <si>
    <t>7733354469</t>
  </si>
  <si>
    <t>16-04-2020 00:00:00</t>
  </si>
  <si>
    <t>31041188</t>
  </si>
  <si>
    <t>ООО "Север-Сити"</t>
  </si>
  <si>
    <t>5110005025</t>
  </si>
  <si>
    <t>31394853</t>
  </si>
  <si>
    <t>АО "10 СРЗ"</t>
  </si>
  <si>
    <t>5116001041</t>
  </si>
  <si>
    <t>03-06-2010 00:00:00</t>
  </si>
  <si>
    <t>31492123</t>
  </si>
  <si>
    <t>ООО «ЦИТАДЕЛЬ-13»</t>
  </si>
  <si>
    <t>9715361731</t>
  </si>
  <si>
    <t>771501001</t>
  </si>
  <si>
    <t>05-04-2021 00:00:00</t>
  </si>
  <si>
    <t>26526501</t>
  </si>
  <si>
    <t>Филиал АО "РУСАЛ Урал" в Кандалакше "Объединенная компания РУСАЛ Кандалакшский алюминиевый завод"</t>
  </si>
  <si>
    <t>6612005052</t>
  </si>
  <si>
    <t>510203001</t>
  </si>
  <si>
    <t>31227058</t>
  </si>
  <si>
    <t>Мурманский филиал АО "Ситиматик"</t>
  </si>
  <si>
    <t>7725727149</t>
  </si>
  <si>
    <t>31715967</t>
  </si>
  <si>
    <t>ООО "ВОЛГА-Д"</t>
  </si>
  <si>
    <t>3448034760</t>
  </si>
  <si>
    <t>346001001</t>
  </si>
  <si>
    <t>28878730</t>
  </si>
  <si>
    <t>ООО "КПК"</t>
  </si>
  <si>
    <t>5102046437</t>
  </si>
  <si>
    <t>26631343</t>
  </si>
  <si>
    <t>ООО "Ковдорское общество содействия ветеранам войны"</t>
  </si>
  <si>
    <t>5104909907</t>
  </si>
  <si>
    <t>28878630</t>
  </si>
  <si>
    <t>ООО "Кольская АЭС -Авто"</t>
  </si>
  <si>
    <t>5117065288</t>
  </si>
  <si>
    <t>26467563</t>
  </si>
  <si>
    <t>ООО "Орко-инвест"</t>
  </si>
  <si>
    <t>5190132322</t>
  </si>
  <si>
    <t>26467566</t>
  </si>
  <si>
    <t>ООО "Спецтехтранс"</t>
  </si>
  <si>
    <t>5108996918</t>
  </si>
  <si>
    <t>31233365</t>
  </si>
  <si>
    <t>ООО "Чистый город"</t>
  </si>
  <si>
    <t>5103063072</t>
  </si>
  <si>
    <t>31708928</t>
  </si>
  <si>
    <t>ООО "ЭКОВЫВОЗ"</t>
  </si>
  <si>
    <t>6686005610</t>
  </si>
  <si>
    <t>668601001</t>
  </si>
  <si>
    <t>28269397</t>
  </si>
  <si>
    <t>ООО "Экоплан"</t>
  </si>
  <si>
    <t>5109004436</t>
  </si>
  <si>
    <t>28142611</t>
  </si>
  <si>
    <t>ООО «Ловозеро-Жилсервис»</t>
  </si>
  <si>
    <t>5106801017</t>
  </si>
  <si>
    <t>10-03-2009 00:00:00</t>
  </si>
  <si>
    <t>NSRF</t>
  </si>
  <si>
    <t>MR_NAME</t>
  </si>
  <si>
    <t>OKTMO_MR_NAME</t>
  </si>
  <si>
    <t>MO_NAME</t>
  </si>
  <si>
    <t>OKTMO_NAME</t>
  </si>
  <si>
    <t>TYPE</t>
  </si>
  <si>
    <t>MR_ID</t>
  </si>
  <si>
    <t>ЗАТО город Александровск</t>
  </si>
  <si>
    <t>47737000</t>
  </si>
  <si>
    <t>городской округ</t>
  </si>
  <si>
    <t>ЗАТО город Заозерск</t>
  </si>
  <si>
    <t>47733000</t>
  </si>
  <si>
    <t>ЗАТО город Островной</t>
  </si>
  <si>
    <t>47731000</t>
  </si>
  <si>
    <t>ЗАТО город Североморск</t>
  </si>
  <si>
    <t>47730000</t>
  </si>
  <si>
    <t>ЗАТО поселок Видяево</t>
  </si>
  <si>
    <t>47735000</t>
  </si>
  <si>
    <t>Кандалакшский муниципальный округ</t>
  </si>
  <si>
    <t>47530000</t>
  </si>
  <si>
    <t>муниципальный округ</t>
  </si>
  <si>
    <t>Кандалакшский муниципальный район</t>
  </si>
  <si>
    <t>47608000</t>
  </si>
  <si>
    <t>Алакурттинское сельское поселение</t>
  </si>
  <si>
    <t>47608403</t>
  </si>
  <si>
    <t>сельское поселение</t>
  </si>
  <si>
    <t>Город Кандалакша</t>
  </si>
  <si>
    <t>47608101</t>
  </si>
  <si>
    <t>городское поселение, в состав которого входит город</t>
  </si>
  <si>
    <t>Зареченское сельское поселение</t>
  </si>
  <si>
    <t>47608407</t>
  </si>
  <si>
    <t>муниципальный район</t>
  </si>
  <si>
    <t>Поселок Зеленоборский</t>
  </si>
  <si>
    <t>47608158</t>
  </si>
  <si>
    <t>городское поселение, в состав которого входит поселок</t>
  </si>
  <si>
    <t>Ковдорский муниципальный округ</t>
  </si>
  <si>
    <t>47517000</t>
  </si>
  <si>
    <t>Кольский муниципальный округ</t>
  </si>
  <si>
    <t>47536000</t>
  </si>
  <si>
    <t>Кольский муниципальный район</t>
  </si>
  <si>
    <t>47605000</t>
  </si>
  <si>
    <t>Междуреченское сельское поселение</t>
  </si>
  <si>
    <t>47605402</t>
  </si>
  <si>
    <t>Поселок Верхнетуломский</t>
  </si>
  <si>
    <t>47605154</t>
  </si>
  <si>
    <t>Поселок Кильдинстрой</t>
  </si>
  <si>
    <t>47605158</t>
  </si>
  <si>
    <t>Поселок Мурмаши</t>
  </si>
  <si>
    <t>47605163</t>
  </si>
  <si>
    <t>Поселок Туманный</t>
  </si>
  <si>
    <t>47605173</t>
  </si>
  <si>
    <t>Пушновское сельское поселение</t>
  </si>
  <si>
    <t>47605404</t>
  </si>
  <si>
    <t>Териберское сельское поселение</t>
  </si>
  <si>
    <t>47605405</t>
  </si>
  <si>
    <t>Туломское сельское поселение</t>
  </si>
  <si>
    <t>47605406</t>
  </si>
  <si>
    <t>городское поселение Кола</t>
  </si>
  <si>
    <t>47605101</t>
  </si>
  <si>
    <t>городское поселение Молочный</t>
  </si>
  <si>
    <t>47605161</t>
  </si>
  <si>
    <t>сельское поселение Ура-Губа</t>
  </si>
  <si>
    <t>47605407</t>
  </si>
  <si>
    <t>Ловозерский муниципальный округ</t>
  </si>
  <si>
    <t>47534000</t>
  </si>
  <si>
    <t>Ловозерский муниципальный район</t>
  </si>
  <si>
    <t>47610000</t>
  </si>
  <si>
    <t>Поселок Ревда</t>
  </si>
  <si>
    <t>47610154</t>
  </si>
  <si>
    <t>сельское поселение Ловозеро</t>
  </si>
  <si>
    <t>47610401</t>
  </si>
  <si>
    <t>Печенгский муниципальный округ</t>
  </si>
  <si>
    <t>47515000</t>
  </si>
  <si>
    <t>Терский муниципальный округ</t>
  </si>
  <si>
    <t>47532000</t>
  </si>
  <si>
    <t>Терский муниципальный район</t>
  </si>
  <si>
    <t>47620000</t>
  </si>
  <si>
    <t>Варзугское</t>
  </si>
  <si>
    <t>47620401</t>
  </si>
  <si>
    <t>Поселок Умба</t>
  </si>
  <si>
    <t>47620151</t>
  </si>
  <si>
    <t>город Апатиты</t>
  </si>
  <si>
    <t>47519000</t>
  </si>
  <si>
    <t>город Мончегорск</t>
  </si>
  <si>
    <t>47524000</t>
  </si>
  <si>
    <t>город Оленегорск</t>
  </si>
  <si>
    <t>47526000</t>
  </si>
  <si>
    <t>город Полярные Зори</t>
  </si>
  <si>
    <t>47528000</t>
  </si>
  <si>
    <t>город-герой Мурманск</t>
  </si>
  <si>
    <t>47701000</t>
  </si>
  <si>
    <t>NUMBER_POINT</t>
  </si>
  <si>
    <t>INVP_NAME</t>
  </si>
  <si>
    <t>INVP_ID</t>
  </si>
  <si>
    <t>L_START_DATE</t>
  </si>
  <si>
    <t>L_END_DATE</t>
  </si>
  <si>
    <t>L_DECISION_NAME</t>
  </si>
  <si>
    <t>L_DECISION_TYPE</t>
  </si>
  <si>
    <t>L_DECISION_NMBR</t>
  </si>
  <si>
    <t>L_DECISION_DATE</t>
  </si>
  <si>
    <t>Инвестиционная программа № 112 от 07.07.2023 АО "Мурманэнергосбыт" в сфере теплоснабжения по строительству, реконструкции и модернизации тепловых сетей на 2024-2026 годы</t>
  </si>
  <si>
    <t>01.01.2024</t>
  </si>
  <si>
    <t>31.12.2026</t>
  </si>
  <si>
    <t>Инвестиционная программа № 133 от 26.07.2023 АО "Мурманэнергосбыт" в сфере теплоснабжения по реконструкции и модернизации существующих объектов котельных на 2024-2025 годы</t>
  </si>
  <si>
    <t>31.12.2025</t>
  </si>
  <si>
    <t>Инвестиционная программа № 134 от 11.07.2022 АО "Мурманэнергосбыт" в сфере теплоснабжения по техническому перевооружению котельной, на территории городского округа ЗАТО Североморск на 2023 год</t>
  </si>
  <si>
    <t>01.01.2023</t>
  </si>
  <si>
    <t>31.12.2023</t>
  </si>
  <si>
    <t>Инвестиционная программа № 134 от 26.07.2023 АО "Мурманская ТЭЦ" в сфере теплоснабжения по модернизации, реконструкции и техническому перевооружению единого комплекса объектов, на территории городского округа город-герой Мурманск на 2024-2028 годы</t>
  </si>
  <si>
    <t>09.01.2024</t>
  </si>
  <si>
    <t>29.12.2028</t>
  </si>
  <si>
    <t>Инвестиционная программа № 135 от 11.07.2022 АО "Мурманэнергосбыт" в сфере теплоснабжения по строительству, реконструкции и модернизации тепловых сетей, на территории городского округа город-герой Мурманск на 2023-2026 годы</t>
  </si>
  <si>
    <t>Инвестиционная программа № 136 от 25.07.2025 АО "МЭС" в сфере теплоснабжения по модернизации, реконструкции и техническому перевооружению систем теплоснабжения на 2026-2027 годы</t>
  </si>
  <si>
    <t>01.01.2026</t>
  </si>
  <si>
    <t>31.12.2027</t>
  </si>
  <si>
    <t>Инвестиционная программа № 137 от 11.07.2022 АО "Мурманэнергосбыт" в сфере теплоснабжения по модернизации, реконструкции и техническому перевооружению систем теплоснабжения, на территории городского округа город-герой Мурманск на 2023-2024 годы</t>
  </si>
  <si>
    <t>31.12.2024</t>
  </si>
  <si>
    <t>Инвестиционная программа № 141 от 05.08.2025 ФИЛИАЛ ООО "АТОМТЕПЛОЭЛЕКТРОСЕТЬ" В Г. ПОЛЯРНЫЕ ЗОРИ в сфере теплоснабжения по модернизации тепловых сетей, на территории муниципального округа город Полярные Зори на 2026-2028 годы</t>
  </si>
  <si>
    <t>31.12.2028</t>
  </si>
  <si>
    <t>Инвестиционная программа № 143 от 14.07.2022 ПАО "ТГК-1" (филиал "Кольский") в сфере теплоснабжения по модернизации, реконструкции и техническому перевооружению имущественного комплекса, на территории муниципального округа город Апатиты на 2023-2027 годы</t>
  </si>
  <si>
    <t>Инвестиционная программа № 143 от 14.07.2022 ПАО "ТГК-1" (филиал "Кольский") в сфере теплоснабжения по модернизации, реконструкции и техническому перевооружению имущественного комплекса, на территории муниципального округа город Кировск на 2023-2027 годы</t>
  </si>
  <si>
    <t>Инвестиционная программа № 144 от 25.08.2021 АО "Мурманэнергосбыт" в сфере теплоснабжения в отношении мазутной котельной на 2022-2023 годы</t>
  </si>
  <si>
    <t>01.01.2022</t>
  </si>
  <si>
    <t>Инвестиционная программа № 144 от 25.08.2021 АО "Мурманэнергосбыт" в сфере теплоснабжения в отношении мазутной котельной, на территории городского округа город-герой Мурманск на 2022-2023 годы</t>
  </si>
  <si>
    <t>Инвестиционная программа № 144 от 25.08.2021 АО "Мурманэнергосбыт" в сфере теплоснабжения по повышению надежности и энергетической эффективности мазутной котельной, на территории городского округа город-герой Мурманск на 2022-2024 годы</t>
  </si>
  <si>
    <t>Инвестиционная программа № 153 от 29.07.2024 ООО "ПромВоенСтрой" в сфере теплоснабжения по реконструкции объектов котельных и тепловых сетей, на территории муниципального округа Печенгский на 2024-2037 годы</t>
  </si>
  <si>
    <t>29.07.2024</t>
  </si>
  <si>
    <t>31.12.2037</t>
  </si>
  <si>
    <t>Инвестиционная программа № 167 от 18.08.2022 АО "Мурманэнергосбыт" в сфере теплоснабжения по реконструкции и модернизации существующих объектов тепловых сетей, на территории сельского поселения Ловозеро, Ловозерский муниципальный район на 2023-2026 годы</t>
  </si>
  <si>
    <t>Инвестиционная программа № 171 от 25.09.2023 АО "Мурманэнергосбыт" в сфере теплоснабжения по реконструкции и модернизации существующих объектов котельных и тепловых сетей на 2024 год</t>
  </si>
  <si>
    <t>Инвестиционная программа № 172 от 09.09.2021 АО "Мурманэнергосбыт" в сфере теплоснабжения по техническому перевооружению мазутной котельной на 2022 год</t>
  </si>
  <si>
    <t>31.12.2022</t>
  </si>
  <si>
    <t>Инвестиционная программа № 183 от 09.10.2023 АО "Мурманэнергосбыт" в сфере теплоснабжения по организации мероприятий, направленных на повышение экологической эффективности, надежности, качества и бесперебойности котельной, на территории городского округа ЗАТО Североморск на 2024 год</t>
  </si>
  <si>
    <t>Инвестиционная программа № 189 от 28.10.2020 АО "Завод ТО ТБО" в сфере теплоснабжения по модернизации системы коммунальной инфраструктуры на 2021-2028 годы</t>
  </si>
  <si>
    <t>01.01.2021</t>
  </si>
  <si>
    <t>01.01.2028</t>
  </si>
  <si>
    <t>Инвестиционная программа № 194 от 28.10.2020 ПАО "ТГК-1" (филиал "Кольский") в сфере теплоснабжения по модернизации единого комплекса объектов, на территории городского округа Кировск на 2021-2022 годы</t>
  </si>
  <si>
    <t>Инвестиционная программа № 194 от 28.10.2020 ПАО "ТГК-1" (филиал "Кольский") в сфере теплоснабжения по модернизации, реконструкции и техническому перевооружению единого комплекса объектов, на территории городского округа Апатиты на 2021-2022 годы</t>
  </si>
  <si>
    <t>Инвестиционная программа № 194 от 28.10.2020 ПАО "ТГК-1" (филиал "Кольский") в сфере теплоснабжения по модернизации, реконструкции и техническому перевооружению единого комплекса объектов, на территории городского округа Кировск на 2021-2022 годы</t>
  </si>
  <si>
    <t>Инвестиционная программа № 194 от 28.10.2020 ПАО "ТГК-1" (филиал "Кольский") в сфере теплоснабжения по техническому перевооружению имущественного комплекса, на территории городского округа Апатиты на 2021-2022 годы</t>
  </si>
  <si>
    <t>Инвестиционная программа № 194 от 28.10.2020 ПАО "ТГК-1" (филиал "Кольский") в сфере теплоснабжения по техническому перевооружению имущественного комплекса, на территории городского округа Кировск на 2021-2022 годы</t>
  </si>
  <si>
    <t>Инвестиционная программа № 195 от 16.10.2023 ООО «ТЭС» в сфере теплоснабжения по реконструкции и модернизации объектов, на территории муниципального округа город Оленегорск на 2024-2026 годы</t>
  </si>
  <si>
    <t>Инвестиционная программа № 198 от 20.10.2023 ООО «Тепло Людям. Умба» в сфере теплоснабжения по реконструкции и модернизации тепловой сети, на территории городского поселения Поселок Умба, Терский муниципальный район на 2024-2032 годы</t>
  </si>
  <si>
    <t>31.12.2032</t>
  </si>
  <si>
    <t>Инвестиционная программа № 20 от 30.01.2024 АО "Мурманэнергосбыт" в сфере теплоснабжения по строительству, реконструкции, модернизации и развитию котельных и тепловых сетей на 2024 год</t>
  </si>
  <si>
    <t>30.01.2024</t>
  </si>
  <si>
    <t>Инвестиционная программа № 214 от 20.11.2020 АО "Мурманэнергосбыт" в сфере теплоснабжения по строительству, реконструкции и модернизации единого комплекса объектов, на территории городского округа ЗАТО Александровск на 2021 год</t>
  </si>
  <si>
    <t>31.12.2021</t>
  </si>
  <si>
    <t>Инвестиционная программа № 218 от 19.11.2025 АО "МЭС" в сфере теплоснабжения по модернизации, реконструкции и техническому перевооружению котельных и тепловых сетей на 2025-2028 годы</t>
  </si>
  <si>
    <t>19.11.2025</t>
  </si>
  <si>
    <t>Инвестиционная программа № 231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Кола, Кольский муниципальный район на 2023-2026 годы</t>
  </si>
  <si>
    <t>Инвестиционная программа № 232 от 01.11.2022 АО "Мурманэнергосбыт" в сфере теплоснабжения по реконструкции и модернизации существующих объектов тепловой сети, на территории муниципального округа город Оленегорск на 2023-2026 годы</t>
  </si>
  <si>
    <t>Инвестиционная программа № 233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Верхнетуломский, Кольский муниципальный район на 2023-2026 годы</t>
  </si>
  <si>
    <t>Инвестиционная программа № 234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Молочный, Кольский муниципальный район на 2023-2026 годы</t>
  </si>
  <si>
    <t>Инвестиционная программа № 235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Мурмаши, Кольский муниципальный район на 2023-2024 годы</t>
  </si>
  <si>
    <t>Инвестиционная программа № 236 от 01.11.2022 АО "Мурманэнергосбыт" в сфере теплоснабжения по модернизации, развитию и техническому перевооружению котельных и тепловых сетей, на территории городского поселения Поселок Кильдинстрой, Кольский муниципальный район на 2023-2026 годы</t>
  </si>
  <si>
    <t>Инвестиционная программа № 237 от 01.11.2022 АО "Мурманэнергосбыт" в сфере теплоснабжения по реконструкции и модернизации существующих объектов тепловой сети, на территории городского округа ЗАТО Александровск на 2023-2026 годы</t>
  </si>
  <si>
    <t>Инвестиционная программа № 238 от 01.11.2022 АО "Мурманэнергосбыт" в сфере теплоснабжения по реконструкции и модернизации существующих объектов тепловой сети, на территории городского округа ЗАТО Заозерск на 2023-2025 годы</t>
  </si>
  <si>
    <t>Инвестиционная программа № 239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Ревда, Ловозерский муниципальный район на 2023-2025 годы</t>
  </si>
  <si>
    <t>Инвестиционная программа № 239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Ревда, Ловозерский муниципальный район на 2023-2026 годы</t>
  </si>
  <si>
    <t>Инвестиционная программа № 243 от 20.11.2024 АО "МЭС" в сфере теплоснабжения по модернизации, реконструкции и техническому перевооружению котельных и тепловых сетей на 2024-2027 годы</t>
  </si>
  <si>
    <t>20.11.2024</t>
  </si>
  <si>
    <t>Инвестиционная программа № 263 от 06.12.2022 АО "Мурманэнергосбыт" в сфере теплоснабжения по реконструкции и техническому перевооружению котельных и тепловых сетей, на территории с Алакуртти, Алакурттинское сельское поселение, Кандалакшский муниципальный район на 2022-2052 годы</t>
  </si>
  <si>
    <t>06.12.2022</t>
  </si>
  <si>
    <t>31.12.2052</t>
  </si>
  <si>
    <t>Инвестиционная программа № 55 от 17.03.2023 АО "Мурманэнергосбыт" в сфере теплоснабжения по реконструкции и модернизации существующих объектов котельных и тепловых сетей, на территории городского округа город-герой Мурманск на 2024 год</t>
  </si>
  <si>
    <t>Инвестиционная программа № 64 от 27.03.2025 АО "МЭС" в сфере теплоснабжения по модернизации, реконструкции и техническому перевооружению котельных и тепловых сетей, на территории пгт Никель, Печенгский муниципальный округ, Печенгский муниципальный округ на 2026-2027 годы</t>
  </si>
  <si>
    <t>Инвестиционная программа № 64 от 27.03.2025 АО "МЭС" в сфере теплоснабжения по реконструкции и модернизации тепловых сетей и системы централизованного теплоснабжения на 2026-2027 годы</t>
  </si>
  <si>
    <t>Инвестиционная программа № 75 от 24.04.2023 АО "Мурманэнергосбыт" в сфере теплоснабжения по реконструкции и модернизации существующих объектов тепловых сетей, на территории ж/д ст Лопарская, Пушновское сельское поселение, Кольский муниципальный район на 2024 год</t>
  </si>
  <si>
    <t>Инвестиционная программа № 95 от 20.05.2024 ООО "Тепло Людям.Кандалакша" в сфере теплоснабжения по модернизации и строительству котельных, на территории городского округа город-герой Мурманск на 2024-2047 годы</t>
  </si>
  <si>
    <t>20.05.2024</t>
  </si>
  <si>
    <t>31.12.2047</t>
  </si>
  <si>
    <t>Инвестиционная программа № 96 от 20.05.2024 ООО "Тепло Людям.Кандалакша" в сфере теплоснабжения по модернизации и строительству котельной, на территории муниципального округа город Мончегорск на 2024-2047 годы</t>
  </si>
  <si>
    <t>Инвестиционная программа от 05.08.2025 ФИЛИАЛ ООО "АТОМТЕПЛОЭЛЕКТРОСЕТЬ" В Г. ПОЛЯРНЫЕ ЗОРИ в сфере теплоснабжения по модернизации тепловых сетей, на территории муниципального округа город Полярные Зори на 2026-2028 годы</t>
  </si>
  <si>
    <t>Инвестиционная программа от 07.12.2021 АО "Ковдорский ГОК" в сфере теплоснабжения в отношении тепловой сети на 2022-2030 годы</t>
  </si>
  <si>
    <t>31.12.2030</t>
  </si>
  <si>
    <t>Инвестиционная программа от 07.12.2021 АО "Ковдорский ГОК" в сфере теплоснабжения по модернизации и реконструкции тепловых сетей, на территории муниципального округа Ковдорский на 2021-2030 годы</t>
  </si>
  <si>
    <t>07.12.2021</t>
  </si>
  <si>
    <t>Инвестиционная программа от 10.08.2021 АО "ХТК" в сфере теплоснабжения по строительству, реконструкции и модернизации тепловых сетей, на территории муниципального округа город Кировск на 2022-2026 годы</t>
  </si>
  <si>
    <t>10.01.2022</t>
  </si>
  <si>
    <t>Инвестиционная программа от 13.03.2025 ООО "ПВС" в сфере теплоснабжения по реконструкции объектов на 2025-2033 годы</t>
  </si>
  <si>
    <t>13.03.2025</t>
  </si>
  <si>
    <t>31.12.2033</t>
  </si>
  <si>
    <t>Инвестиционная программа от 16.12.2025 ООО "ИТЭ" в сфере теплоснабжения по модернизации и реконструкции объектов на 2026-2035 годы</t>
  </si>
  <si>
    <t>31.12.2035</t>
  </si>
  <si>
    <t>Инвестиционная программа от 16.12.2025 ООО "ИТЭ" в сфере теплоснабжения по модернизации и реконструкции объектов, на территории городского округа город-герой Мурманск на 2026-2035 годы</t>
  </si>
  <si>
    <t>Инвестиционная программа от 20.11.2020 АО "Мурманэнергосбыт" в сфере теплоснабжения по строительству, реконструкции и модернизации объектов на 2021 год</t>
  </si>
  <si>
    <t>Инвестиционная программа от 29.06.2022 Акционерное общество "Апатитыэнерго" в сфере теплоснабжения по модернизации систем теплоснабжения, на территории муниципального округа город Апатиты на 2023-2027 годы</t>
  </si>
  <si>
    <t>Инвестиционная программа от 30.10.2020 АО "ОТС" в сфере теплоснабжения по модернизации и реконструкции системы инженерной инфраструктуры, на территории муниципального округа город Оленегорск на 2022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</si>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</sst>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93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asolovyev@hhc07.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aabc5253-554b-4ff4-b28a-e429cc57ef49"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886A98-D6FE-8D98-136A-9C3C00162AC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8C0D88-1728-E528-13B8-34FBBD5055E7}"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394</v>
      </c>
      <c r="F4" s="2238"/>
      <c r="G4" s="2239"/>
      <c r="H4" s="2239"/>
      <c r="I4" s="2240"/>
      <c r="J4" s="491"/>
      <c r="K4" s="453"/>
      <c r="L4" s="453"/>
      <c r="W4" s="447">
        <v>22</v>
      </c>
    </row>
    <row s="1635" customFormat="1" customHeight="1" ht="18">
      <c r="A5" s="759"/>
      <c r="D5" s="822"/>
      <c r="E5" s="2214" t="str">
        <f>IF(org=0,"Не определено",org)</f>
        <v>АО "ХТК"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306</v>
      </c>
      <c r="F7" s="2208"/>
      <c r="G7" s="2209"/>
      <c r="H7" s="2209"/>
      <c r="I7" s="2209"/>
      <c r="J7" s="2209"/>
      <c r="K7" s="2209"/>
      <c r="L7" s="2223" t="s">
        <v>307</v>
      </c>
      <c r="W7" s="447">
        <v>14</v>
      </c>
    </row>
    <row customHeight="1" ht="48.29999999999999">
      <c r="D8" s="450"/>
      <c r="E8" s="473" t="s">
        <v>88</v>
      </c>
      <c r="F8" s="823"/>
      <c r="G8" s="465" t="s">
        <v>86</v>
      </c>
      <c r="H8" s="465" t="s">
        <v>87</v>
      </c>
      <c r="I8" s="414" t="s">
        <v>85</v>
      </c>
      <c r="J8" s="414" t="s">
        <v>395</v>
      </c>
      <c r="K8" s="414" t="s">
        <v>396</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397</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398</v>
      </c>
      <c r="Q12" s="516" t="s">
        <v>399</v>
      </c>
      <c r="R12" s="517" t="s">
        <v>400</v>
      </c>
      <c r="S12" s="511" t="s">
        <v>401</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8BBAF8-4738-CEC8-4D4C-2FD2F8E5BC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05"/>
      <c r="R6" s="356"/>
      <c r="S6" s="1309">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09">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"ХТК"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46140</v>
      </c>
      <c r="W30" s="2264"/>
      <c r="X30" s="2264"/>
      <c r="Y30" s="2264"/>
      <c r="Z30" s="2264"/>
      <c r="AA30" s="2264"/>
      <c r="AB30" s="2264"/>
      <c r="AC30" s="326"/>
      <c r="AD30" s="2264" t="str">
        <f>IF(TITLE_DATE_PR_CHANGE="",IF(TITLE_DATE_PR="","",TITLE_DATE_PR),TITLE_DATE_PR_CHANGE)</f>
        <v>46140</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2026-290</v>
      </c>
      <c r="W31" s="2251"/>
      <c r="X31" s="2251"/>
      <c r="Y31" s="2251"/>
      <c r="Z31" s="2251"/>
      <c r="AA31" s="2251"/>
      <c r="AB31" s="2251"/>
      <c r="AC31" s="326"/>
      <c r="AD31" s="2251" t="str">
        <f>IF(TITLE_NUMBER_PR_CHANGE="",IF(TITLE_NUMBER_PR="","",TITLE_NUMBER_PR),TITLE_NUMBER_PR_CHANGE)</f>
        <v>2026-290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46140</v>
      </c>
      <c r="W34" s="2264"/>
      <c r="X34" s="2264"/>
      <c r="Y34" s="2264"/>
      <c r="Z34" s="2264"/>
      <c r="AA34" s="2264"/>
      <c r="AB34" s="2264"/>
      <c r="AC34" s="326"/>
      <c r="AD34" s="2264" t="str">
        <f>IF(TITLE_DATE_PR_CHANGE="",IF(TITLE_DATE_PR="","",TITLE_DATE_PR),TITLE_DATE_PR_CHANGE)</f>
        <v>46140</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2026-290</v>
      </c>
      <c r="W35" s="2251"/>
      <c r="X35" s="2251"/>
      <c r="Y35" s="2251"/>
      <c r="Z35" s="2251"/>
      <c r="AA35" s="2251"/>
      <c r="AB35" s="2251"/>
      <c r="AC35" s="326"/>
      <c r="AD35" s="2251" t="str">
        <f>IF(TITLE_NUMBER_PR_CHANGE="",IF(TITLE_NUMBER_PR="","",TITLE_NUMBER_PR),TITLE_NUMBER_PR_CHANGE)</f>
        <v>2026-290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88</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610" t="s">
        <v>437</v>
      </c>
      <c r="X40" s="2262" t="s">
        <v>438</v>
      </c>
      <c r="Y40" s="2263"/>
      <c r="Z40" s="2262" t="s">
        <v>439</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135</v>
      </c>
      <c r="C41" s="1370" t="s">
        <v>136</v>
      </c>
      <c r="D41" s="1370" t="s">
        <v>137</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221" t="s">
        <v>449</v>
      </c>
      <c r="AA41" s="2270" t="s">
        <v>450</v>
      </c>
      <c r="AB41" s="2271"/>
      <c r="AC41" s="2279"/>
      <c r="AD41" s="2261"/>
      <c r="AE41" s="2284"/>
      <c r="AF41" s="1222" t="s">
        <v>447</v>
      </c>
      <c r="AG41" s="1222" t="s">
        <v>448</v>
      </c>
      <c r="AH41" s="1313"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409</v>
      </c>
      <c r="P47" s="2257">
        <v>1</v>
      </c>
      <c r="Q47" s="1220"/>
      <c r="R47" s="356"/>
      <c r="S47" s="1224"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412</v>
      </c>
      <c r="P48" s="2257"/>
      <c r="Q48" s="2257">
        <v>1</v>
      </c>
      <c r="R48" s="357"/>
      <c r="S48" s="1224"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415</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416</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168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169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170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8776F9-364A-DB98-566B-9D00E659B4B8}" mc:Ignorable="x14ac xr xr2 xr3">
  <sheetPr>
    <tabColor theme="6" tint="0.4"/>
  </sheetPr>
  <dimension ref="A1:BI69"/>
  <sheetViews>
    <sheetView showGridLines="0" zoomScale="90" workbookViewId="0">
      <pane xSplit="29" ySplit="42" topLeftCell="AD43" activePane="bottomRight" state="frozen"/>
      <selection pane="bottomLeft" activeCell="A43" sqref="A43"/>
      <selection pane="topRight" activeCell="AD1" sqref="AD1"/>
      <selection pane="bottomRight" activeCell="AD52" sqref="AD52:BB52"/>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customWidth="1"/>
    <col min="53" max="53" width="10.57421875" hidden="1"/>
    <col min="54" max="54" style="1635" width="4.00390625" customWidth="1"/>
    <col min="55" max="55" style="1635" width="115.00390625" customWidth="1"/>
    <col min="56" max="60" style="1642" width="10.00390625" customWidth="1"/>
    <col min="61" max="61" style="1635" width="10.57421875" hidden="1"/>
  </cols>
  <sheetData>
    <row customHeight="1" ht="22.5" hidden="1">
      <c r="Y1" s="327"/>
      <c r="Z1" s="327"/>
      <c r="AG1" s="327"/>
      <c r="AH1" s="327"/>
      <c r="AL1" s="1635"/>
      <c r="AM1" s="1635"/>
      <c r="AN1" s="1635"/>
      <c r="AO1" s="1635"/>
      <c r="AP1" s="1635"/>
      <c r="AQ1" s="1635"/>
      <c r="AR1" s="1635"/>
      <c r="AS1" s="1635"/>
      <c r="AT1" s="1635"/>
      <c r="AU1" s="1635"/>
      <c r="AV1" s="1635"/>
      <c r="AW1" s="1635"/>
      <c r="AX1" s="1635"/>
      <c r="AY1" s="1635"/>
      <c r="AZ1" s="1635"/>
      <c r="BA1" s="1635"/>
      <c r="BI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2"/>
      <c r="AU2" s="2243"/>
      <c r="AV2" s="2243"/>
      <c r="AW2" s="2243"/>
      <c r="AX2" s="2243"/>
      <c r="AY2" s="2243"/>
      <c r="AZ2" s="2243"/>
      <c r="BA2" s="2244"/>
      <c r="BB2" s="2244"/>
      <c r="BC2" s="1258" t="s">
        <v>402</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2"/>
      <c r="AU3" s="2243"/>
      <c r="AV3" s="2243"/>
      <c r="AW3" s="2243"/>
      <c r="AX3" s="2243"/>
      <c r="AY3" s="2243"/>
      <c r="AZ3" s="2243"/>
      <c r="BA3" s="2244"/>
      <c r="BB3" s="2244"/>
      <c r="BC3" s="1258" t="s">
        <v>404</v>
      </c>
      <c r="BE3" s="500"/>
      <c r="BF3" s="500" t="str">
        <f>IF(T3="","",T3)</f>
        <v>Территория действия тарифа</v>
      </c>
      <c r="BG3" s="500"/>
      <c r="BH3" s="500"/>
      <c r="BI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2"/>
      <c r="AU4" s="2243"/>
      <c r="AV4" s="2243"/>
      <c r="AW4" s="2243"/>
      <c r="AX4" s="2243"/>
      <c r="AY4" s="2243"/>
      <c r="AZ4" s="2243"/>
      <c r="BA4" s="2244"/>
      <c r="BB4" s="2244"/>
      <c r="BC4" s="1258" t="s">
        <v>406</v>
      </c>
      <c r="BE4" s="500"/>
      <c r="BF4" s="500" t="str">
        <f>IF(T4="","",T4)</f>
        <v>Наименование системы теплоснабжения </v>
      </c>
      <c r="BG4" s="500"/>
      <c r="BH4" s="500"/>
      <c r="BI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2"/>
      <c r="AU5" s="2243"/>
      <c r="AV5" s="2243"/>
      <c r="AW5" s="2243"/>
      <c r="AX5" s="2243"/>
      <c r="AY5" s="2243"/>
      <c r="AZ5" s="2243"/>
      <c r="BA5" s="2244"/>
      <c r="BB5" s="2244"/>
      <c r="BC5" s="1258" t="s">
        <v>408</v>
      </c>
      <c r="BE5" s="500"/>
      <c r="BF5" s="500" t="str">
        <f>IF(T5="","",T5)</f>
        <v>Источник тепловой энергии  </v>
      </c>
      <c r="BG5" s="500"/>
      <c r="BH5" s="500"/>
      <c r="BI5" s="1155">
        <v>0</v>
      </c>
    </row>
    <row customHeight="1" ht="47.25" hidden="1">
      <c r="A6" s="1363"/>
      <c r="B6" s="1363"/>
      <c r="C6" s="1363"/>
      <c r="D6" s="1363"/>
      <c r="E6" s="2259"/>
      <c r="F6" s="2259"/>
      <c r="G6" s="2259"/>
      <c r="H6" s="2259"/>
      <c r="I6" s="2256">
        <f>S5&amp;".1"</f>
      </c>
      <c r="J6" s="1363"/>
      <c r="K6" s="1363"/>
      <c r="L6" s="1364" t="s">
        <v>409</v>
      </c>
      <c r="M6" s="537"/>
      <c r="P6" s="2257">
        <v>1</v>
      </c>
      <c r="Q6" s="1331"/>
      <c r="R6" s="356"/>
      <c r="S6" s="1336">
        <f>$I6</f>
      </c>
      <c r="T6" s="285" t="s">
        <v>410</v>
      </c>
      <c r="U6" s="300"/>
      <c r="V6" s="2245"/>
      <c r="W6" s="2246"/>
      <c r="X6" s="2246"/>
      <c r="Y6" s="2246"/>
      <c r="Z6" s="2246"/>
      <c r="AA6" s="2246"/>
      <c r="AB6" s="2246"/>
      <c r="AC6" s="2247"/>
      <c r="AD6" s="2245"/>
      <c r="AE6" s="2246"/>
      <c r="AF6" s="2246"/>
      <c r="AG6" s="2246"/>
      <c r="AH6" s="2246"/>
      <c r="AI6" s="2246"/>
      <c r="AJ6" s="2246"/>
      <c r="AK6" s="2246"/>
      <c r="AL6" s="2245"/>
      <c r="AM6" s="2246"/>
      <c r="AN6" s="2246"/>
      <c r="AO6" s="2246"/>
      <c r="AP6" s="2246"/>
      <c r="AQ6" s="2246"/>
      <c r="AR6" s="2246"/>
      <c r="AS6" s="2247"/>
      <c r="AT6" s="2245"/>
      <c r="AU6" s="2246"/>
      <c r="AV6" s="2246"/>
      <c r="AW6" s="2246"/>
      <c r="AX6" s="2246"/>
      <c r="AY6" s="2246"/>
      <c r="AZ6" s="2246"/>
      <c r="BA6" s="2247"/>
      <c r="BB6" s="2247"/>
      <c r="BC6" s="1258" t="s">
        <v>411</v>
      </c>
      <c r="BE6" s="500"/>
      <c r="BF6" s="500" t="str">
        <f>IF(T6="","",T6)</f>
        <v>Схема подключения теплопотребляющей установки к коллектору источника тепловой энергии</v>
      </c>
      <c r="BG6" s="500"/>
      <c r="BH6" s="500"/>
      <c r="BI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5"/>
      <c r="AU7" s="2246"/>
      <c r="AV7" s="2246"/>
      <c r="AW7" s="2246"/>
      <c r="AX7" s="2246"/>
      <c r="AY7" s="2246"/>
      <c r="AZ7" s="2246"/>
      <c r="BA7" s="2247"/>
      <c r="BB7" s="2247"/>
      <c r="BC7" s="1258" t="s">
        <v>414</v>
      </c>
      <c r="BE7" s="500"/>
      <c r="BF7" s="500" t="str">
        <f>IF(T7="","",T7)</f>
        <v>Группа потребителей</v>
      </c>
      <c r="BG7" s="500"/>
      <c r="BH7" s="500"/>
      <c r="BI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751"/>
      <c r="AM8" s="325"/>
      <c r="AN8" s="751"/>
      <c r="AO8" s="1257"/>
      <c r="AP8" s="2602"/>
      <c r="AQ8" s="2107" t="s">
        <v>66</v>
      </c>
      <c r="AR8" s="2602"/>
      <c r="AS8" s="2107" t="s">
        <v>66</v>
      </c>
      <c r="AT8" s="751"/>
      <c r="AU8" s="325"/>
      <c r="AV8" s="751"/>
      <c r="AW8" s="1257"/>
      <c r="AX8" s="2602"/>
      <c r="AY8" s="2107" t="s">
        <v>66</v>
      </c>
      <c r="AZ8" s="2602"/>
      <c r="BA8" s="2107" t="s">
        <v>66</v>
      </c>
      <c r="BB8" s="325"/>
      <c r="BC8" s="2253" t="s">
        <v>416</v>
      </c>
      <c r="BD8" s="511">
        <f>STRCHECKDATE(V9:BB9)</f>
      </c>
      <c r="BE8" s="500"/>
      <c r="BF8" s="500" t="str">
        <f>IF(T8="","",T8)</f>
        <v/>
      </c>
      <c r="BG8" s="500"/>
      <c r="BH8" s="500"/>
      <c r="BI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325"/>
      <c r="AV9" s="325"/>
      <c r="AW9" s="328" t="str">
        <f>AX8&amp;"-"&amp;AZ8</f>
        <v>-</v>
      </c>
      <c r="AX9" s="2309"/>
      <c r="AY9" s="2107"/>
      <c r="AZ9" s="2309"/>
      <c r="BA9" s="2107"/>
      <c r="BB9" s="325"/>
      <c r="BC9" s="2254"/>
      <c r="BE9" s="500"/>
      <c r="BF9" s="500" t="str">
        <f>IF(T9="","",T9)</f>
        <v/>
      </c>
      <c r="BG9" s="500"/>
      <c r="BH9" s="500"/>
      <c r="BI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2717"/>
      <c r="AM10" s="2718"/>
      <c r="AN10" s="2719"/>
      <c r="AO10" s="2720"/>
      <c r="AP10" s="2721"/>
      <c r="AQ10" s="2722"/>
      <c r="AR10" s="2723"/>
      <c r="AS10" s="2724"/>
      <c r="AT10" s="2725"/>
      <c r="AU10" s="2726"/>
      <c r="AV10" s="2727"/>
      <c r="AW10" s="2728"/>
      <c r="AX10" s="2729"/>
      <c r="AY10" s="2730"/>
      <c r="AZ10" s="2731"/>
      <c r="BA10" s="2732"/>
      <c r="BB10" s="324"/>
      <c r="BC10" s="2255"/>
      <c r="BE10" s="500"/>
      <c r="BF10" s="500" t="str">
        <f>IF(T10="","",T10)</f>
        <v>Добавить вид теплоносителя (параметры теплоносителя)</v>
      </c>
      <c r="BG10" s="500"/>
      <c r="BH10" s="500"/>
      <c r="BI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418</v>
      </c>
      <c r="U11" s="367"/>
      <c r="V11" s="367"/>
      <c r="W11" s="367"/>
      <c r="X11" s="367"/>
      <c r="Y11" s="367"/>
      <c r="Z11" s="367"/>
      <c r="AA11" s="367"/>
      <c r="AB11" s="367"/>
      <c r="AC11" s="366"/>
      <c r="AD11" s="367"/>
      <c r="AE11" s="367"/>
      <c r="AF11" s="367"/>
      <c r="AG11" s="367"/>
      <c r="AH11" s="367"/>
      <c r="AI11" s="367"/>
      <c r="AJ11" s="367"/>
      <c r="AK11" s="366"/>
      <c r="AL11" s="2733"/>
      <c r="AM11" s="2734"/>
      <c r="AN11" s="2735"/>
      <c r="AO11" s="2736"/>
      <c r="AP11" s="2737"/>
      <c r="AQ11" s="2738"/>
      <c r="AR11" s="2739"/>
      <c r="AS11" s="2740"/>
      <c r="AT11" s="2741"/>
      <c r="AU11" s="2742"/>
      <c r="AV11" s="2743"/>
      <c r="AW11" s="2744"/>
      <c r="AX11" s="2745"/>
      <c r="AY11" s="2746"/>
      <c r="AZ11" s="2747"/>
      <c r="BA11" s="2748"/>
      <c r="BB11" s="367"/>
      <c r="BC11" s="303"/>
      <c r="BE11" s="500"/>
      <c r="BF11" s="500" t="str">
        <f>IF(T11="","",T11)</f>
        <v>Добавить группу потребителей</v>
      </c>
      <c r="BG11" s="500"/>
      <c r="BH11" s="500"/>
      <c r="BI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2749"/>
      <c r="AM12" s="2750"/>
      <c r="AN12" s="2751"/>
      <c r="AO12" s="2752"/>
      <c r="AP12" s="2753"/>
      <c r="AQ12" s="2754"/>
      <c r="AR12" s="2755"/>
      <c r="AS12" s="2756"/>
      <c r="AT12" s="2757"/>
      <c r="AU12" s="2758"/>
      <c r="AV12" s="2759"/>
      <c r="AW12" s="2760"/>
      <c r="AX12" s="2761"/>
      <c r="AY12" s="2762"/>
      <c r="AZ12" s="2763"/>
      <c r="BA12" s="2764"/>
      <c r="BB12" s="367"/>
      <c r="BC12" s="303"/>
      <c r="BE12" s="500"/>
      <c r="BF12" s="500" t="str">
        <f>IF(T12="","",T12)</f>
        <v>Добавить схему подключения</v>
      </c>
      <c r="BG12" s="500"/>
      <c r="BH12" s="500"/>
      <c r="BI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168</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V13" s="1320"/>
      <c r="AW13" s="1320"/>
      <c r="AX13" s="1320"/>
      <c r="AY13" s="1320"/>
      <c r="AZ13" s="1320"/>
      <c r="BA13" s="1320"/>
      <c r="BB13" s="1320"/>
      <c r="BC13" s="1320"/>
      <c r="BE13" s="789"/>
      <c r="BF13" s="789" t="str">
        <f>IF(T13="","",T13)</f>
        <v>Добавить источник для дифференциации</v>
      </c>
      <c r="BG13" s="789"/>
      <c r="BH13" s="789"/>
      <c r="BI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169</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V14" s="1324"/>
      <c r="AW14" s="1324"/>
      <c r="AX14" s="1324"/>
      <c r="AY14" s="1324"/>
      <c r="AZ14" s="1324"/>
      <c r="BA14" s="1324"/>
      <c r="BB14" s="1324"/>
      <c r="BC14" s="1324"/>
      <c r="BE14" s="789"/>
      <c r="BF14" s="789" t="str">
        <f>IF(T14="","",T14)</f>
        <v>Добавить централизованную систему для дифференциации</v>
      </c>
      <c r="BG14" s="789"/>
      <c r="BH14" s="789"/>
      <c r="BI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V15" s="1324"/>
      <c r="AW15" s="1324"/>
      <c r="AX15" s="1324"/>
      <c r="AY15" s="1324"/>
      <c r="AZ15" s="1324"/>
      <c r="BA15" s="1324"/>
      <c r="BB15" s="1324"/>
      <c r="BC15" s="1324"/>
      <c r="BE15" s="789"/>
      <c r="BF15" s="789" t="str">
        <f>IF(T15="","",T15)</f>
        <v>Добавить территорию для дифференциации</v>
      </c>
      <c r="BG15" s="789"/>
      <c r="BH15" s="789"/>
      <c r="BI15" s="518">
        <v>0</v>
      </c>
    </row>
    <row customHeight="1" ht="14.25" hidden="1">
      <c r="AC16" s="327"/>
      <c r="AK16" s="327"/>
      <c r="AL16" s="1635"/>
      <c r="AM16" s="1635"/>
      <c r="AN16" s="1635"/>
      <c r="AO16" s="1635"/>
      <c r="AP16" s="1635"/>
      <c r="AQ16" s="1635"/>
      <c r="AR16" s="1635"/>
      <c r="AS16" s="1635"/>
      <c r="AT16" s="1635"/>
      <c r="AU16" s="1635"/>
      <c r="AV16" s="1635"/>
      <c r="AW16" s="1635"/>
      <c r="AX16" s="1635"/>
      <c r="AY16" s="1635"/>
      <c r="AZ16" s="1635"/>
      <c r="BA16" s="1635"/>
      <c r="BI16" s="1155">
        <v>0</v>
      </c>
    </row>
    <row customHeight="1" ht="14.25" hidden="1">
      <c r="AD17" s="1360"/>
      <c r="AE17" s="1360"/>
      <c r="AF17" s="1360"/>
      <c r="AG17" s="1361"/>
      <c r="AH17" s="2267"/>
      <c r="AI17" s="2268" t="s">
        <v>66</v>
      </c>
      <c r="AJ17" s="2267"/>
      <c r="AK17" s="2268" t="s">
        <v>66</v>
      </c>
      <c r="AL17" s="1635"/>
      <c r="AM17" s="1635"/>
      <c r="AN17" s="1635"/>
      <c r="AO17" s="1635"/>
      <c r="AP17" s="1635"/>
      <c r="AQ17" s="1635"/>
      <c r="AR17" s="1635"/>
      <c r="AS17" s="1635"/>
      <c r="AT17" s="1635"/>
      <c r="AU17" s="1635"/>
      <c r="AV17" s="1635"/>
      <c r="AW17" s="1635"/>
      <c r="AX17" s="1635"/>
      <c r="AY17" s="1635"/>
      <c r="AZ17" s="1635"/>
      <c r="BA17" s="1635"/>
      <c r="BI17" s="1155">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AT18" s="1635"/>
      <c r="AU18" s="1635"/>
      <c r="AV18" s="1635"/>
      <c r="AW18" s="1635"/>
      <c r="AX18" s="1635"/>
      <c r="AY18" s="1635"/>
      <c r="AZ18" s="1635"/>
      <c r="BA18" s="1635"/>
      <c r="BI18" s="1155">
        <v>0</v>
      </c>
    </row>
    <row customHeight="1" ht="14.25" hidden="1">
      <c r="AK19" s="327"/>
      <c r="AL19" s="1635"/>
      <c r="AM19" s="1635"/>
      <c r="AN19" s="1635"/>
      <c r="AO19" s="1635"/>
      <c r="AP19" s="1635"/>
      <c r="AQ19" s="1635"/>
      <c r="AR19" s="1635"/>
      <c r="AS19" s="1635"/>
      <c r="AT19" s="1635"/>
      <c r="AU19" s="1635"/>
      <c r="AV19" s="1635"/>
      <c r="AW19" s="1635"/>
      <c r="AX19" s="1635"/>
      <c r="AY19" s="1635"/>
      <c r="AZ19" s="1635"/>
      <c r="BA19" s="1635"/>
      <c r="BI19" s="1155">
        <v>0</v>
      </c>
    </row>
    <row s="1366" customFormat="1" customHeight="1" ht="22.5" hidden="1">
      <c r="L20" s="1329"/>
      <c r="M20" s="1362"/>
      <c r="N20" s="1362"/>
      <c r="O20" s="1367" t="s">
        <v>420</v>
      </c>
      <c r="P20" s="1362"/>
      <c r="Q20" s="1371"/>
      <c r="R20" s="1371"/>
      <c r="S20" s="729"/>
      <c r="Z20" s="1367"/>
      <c r="AB20" s="1367"/>
      <c r="AC20" s="1366"/>
      <c r="AH20" s="1367"/>
      <c r="AJ20" s="1367"/>
      <c r="AK20" s="1366"/>
      <c r="AL20" s="1366"/>
      <c r="AM20" s="1366"/>
      <c r="AN20" s="1366"/>
      <c r="AO20" s="1366"/>
      <c r="AP20" s="1367"/>
      <c r="AQ20" s="1366"/>
      <c r="AR20" s="1367"/>
      <c r="AS20" s="1366"/>
      <c r="AT20" s="1366"/>
      <c r="AU20" s="1366"/>
      <c r="AV20" s="1366"/>
      <c r="AW20" s="1366"/>
      <c r="AX20" s="1367"/>
      <c r="AY20" s="1366"/>
      <c r="AZ20" s="1367"/>
      <c r="BA20" s="1366"/>
      <c r="BD20" s="511"/>
      <c r="BE20" s="511"/>
      <c r="BF20" s="511"/>
      <c r="BG20" s="511"/>
      <c r="BH20" s="511"/>
      <c r="BI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T21" s="1366"/>
      <c r="AU21" s="1366"/>
      <c r="AV21" s="1366"/>
      <c r="AW21" s="1366"/>
      <c r="AX21" s="1366"/>
      <c r="AY21" s="1366"/>
      <c r="AZ21" s="1366"/>
      <c r="BA21" s="1366"/>
      <c r="BD21" s="511"/>
      <c r="BE21" s="511"/>
      <c r="BF21" s="511"/>
      <c r="BG21" s="511"/>
      <c r="BH21" s="511"/>
      <c r="BI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L22" s="1366"/>
      <c r="AM22" s="1366"/>
      <c r="AN22" s="1366"/>
      <c r="AO22" s="1366"/>
      <c r="AP22" s="1366"/>
      <c r="AQ22" s="1370" t="s">
        <v>423</v>
      </c>
      <c r="AR22" s="1366"/>
      <c r="AS22" s="1370" t="s">
        <v>424</v>
      </c>
      <c r="AT22" s="1366"/>
      <c r="AU22" s="1366"/>
      <c r="AV22" s="1366"/>
      <c r="AW22" s="1366"/>
      <c r="AX22" s="1366"/>
      <c r="AY22" s="1370" t="s">
        <v>423</v>
      </c>
      <c r="AZ22" s="1366"/>
      <c r="BA22" s="1370" t="s">
        <v>424</v>
      </c>
      <c r="BD22" s="511"/>
      <c r="BE22" s="511"/>
      <c r="BF22" s="511"/>
      <c r="BG22" s="511"/>
      <c r="BH22" s="511"/>
      <c r="BI22" s="1160">
        <v>0</v>
      </c>
    </row>
    <row customHeight="1" ht="14.25" hidden="1">
      <c r="O23" s="1364"/>
      <c r="AL23" s="1635"/>
      <c r="AM23" s="1635"/>
      <c r="AN23" s="1635"/>
      <c r="AO23" s="1635"/>
      <c r="AP23" s="1635"/>
      <c r="AQ23" s="1635"/>
      <c r="AR23" s="1635"/>
      <c r="AS23" s="1635"/>
      <c r="AT23" s="1635"/>
      <c r="AU23" s="1635"/>
      <c r="AV23" s="1635"/>
      <c r="AW23" s="1635"/>
      <c r="AX23" s="1635"/>
      <c r="AY23" s="1635"/>
      <c r="AZ23" s="1635"/>
      <c r="BA23" s="1635"/>
      <c r="BI23" s="1155">
        <v>0</v>
      </c>
    </row>
    <row customHeight="1" ht="14.25" hidden="1">
      <c r="O24" s="1364"/>
      <c r="AL24" s="1635"/>
      <c r="AM24" s="1635"/>
      <c r="AN24" s="1635"/>
      <c r="AO24" s="1635"/>
      <c r="AP24" s="1635"/>
      <c r="AQ24" s="1635"/>
      <c r="AR24" s="1635"/>
      <c r="AS24" s="1635"/>
      <c r="AT24" s="1635"/>
      <c r="AU24" s="1635"/>
      <c r="AV24" s="1635"/>
      <c r="AW24" s="1635"/>
      <c r="AX24" s="1635"/>
      <c r="AY24" s="1635"/>
      <c r="AZ24" s="1635"/>
      <c r="BA24" s="1635"/>
      <c r="BI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AT25" s="1635"/>
      <c r="AU25" s="1635"/>
      <c r="AV25" s="1635"/>
      <c r="AW25" s="1635"/>
      <c r="AX25" s="1635"/>
      <c r="AY25" s="1635"/>
      <c r="AZ25" s="1635"/>
      <c r="BA25" s="1635"/>
      <c r="BI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AT26" s="2248"/>
      <c r="AU26" s="2248"/>
      <c r="AV26" s="2248"/>
      <c r="AW26" s="2248"/>
      <c r="AX26" s="2248"/>
      <c r="AY26" s="2248"/>
      <c r="AZ26" s="2248"/>
      <c r="BA26" s="2248"/>
      <c r="BI26" s="1155">
        <v>14</v>
      </c>
    </row>
    <row customHeight="1" ht="14.699999999999998">
      <c r="Q27" s="376"/>
      <c r="R27" s="376"/>
      <c r="S27" s="2249" t="str">
        <f>IF(org=0,"Не определено",org)</f>
        <v>АО "ХТК"</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AT27" s="2249"/>
      <c r="AU27" s="2249"/>
      <c r="AV27" s="2249"/>
      <c r="AW27" s="2249"/>
      <c r="AX27" s="2249"/>
      <c r="AY27" s="2249"/>
      <c r="AZ27" s="2249"/>
      <c r="BA27" s="2249"/>
      <c r="BI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322"/>
      <c r="AU28" s="322"/>
      <c r="AV28" s="322"/>
      <c r="AW28" s="322"/>
      <c r="AX28" s="322"/>
      <c r="AY28" s="322"/>
      <c r="AZ28" s="322"/>
      <c r="BA28" s="322"/>
      <c r="BB28" s="509"/>
      <c r="BI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2251" t="str">
        <f>IF(TITLE_NAME_OR_PR_CHANGE="",IF(TITLE_NAME_OR_PR="","",TITLE_NAME_OR_PR),TITLE_NAME_OR_PR_CHANGE)</f>
        <v/>
      </c>
      <c r="AM29" s="2251"/>
      <c r="AN29" s="2251"/>
      <c r="AO29" s="2251"/>
      <c r="AP29" s="2251"/>
      <c r="AQ29" s="2251"/>
      <c r="AR29" s="2251"/>
      <c r="AS29" s="1635"/>
      <c r="AT29" s="2251" t="str">
        <f>IF(TITLE_NAME_OR_PR_CHANGE="",IF(TITLE_NAME_OR_PR="","",TITLE_NAME_OR_PR),TITLE_NAME_OR_PR_CHANGE)</f>
        <v/>
      </c>
      <c r="AU29" s="2251"/>
      <c r="AV29" s="2251"/>
      <c r="AW29" s="2251"/>
      <c r="AX29" s="2251"/>
      <c r="AY29" s="2251"/>
      <c r="AZ29" s="2251"/>
      <c r="BA29" s="1635"/>
      <c r="BB29" s="326"/>
      <c r="BC29" s="280"/>
      <c r="BD29" s="368"/>
      <c r="BE29" s="368"/>
      <c r="BF29" s="368"/>
      <c r="BG29" s="368"/>
      <c r="BH29" s="368"/>
      <c r="BI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46140</v>
      </c>
      <c r="W30" s="2264"/>
      <c r="X30" s="2264"/>
      <c r="Y30" s="2264"/>
      <c r="Z30" s="2264"/>
      <c r="AA30" s="2264"/>
      <c r="AB30" s="2264"/>
      <c r="AC30" s="326"/>
      <c r="AD30" s="2264" t="str">
        <f>IF(TITLE_DATE_PR_CHANGE="",IF(TITLE_DATE_PR="","",TITLE_DATE_PR),TITLE_DATE_PR_CHANGE)</f>
        <v>46140</v>
      </c>
      <c r="AE30" s="2264"/>
      <c r="AF30" s="2264"/>
      <c r="AG30" s="2264"/>
      <c r="AH30" s="2264"/>
      <c r="AI30" s="2264"/>
      <c r="AJ30" s="2264"/>
      <c r="AK30" s="326"/>
      <c r="AL30" s="2264" t="str">
        <f>IF(TITLE_DATE_PR_CHANGE="",IF(TITLE_DATE_PR="","",TITLE_DATE_PR),TITLE_DATE_PR_CHANGE)</f>
        <v>46140</v>
      </c>
      <c r="AM30" s="2264"/>
      <c r="AN30" s="2264"/>
      <c r="AO30" s="2264"/>
      <c r="AP30" s="2264"/>
      <c r="AQ30" s="2264"/>
      <c r="AR30" s="2264"/>
      <c r="AS30" s="1635"/>
      <c r="AT30" s="2264" t="str">
        <f>IF(TITLE_DATE_PR_CHANGE="",IF(TITLE_DATE_PR="","",TITLE_DATE_PR),TITLE_DATE_PR_CHANGE)</f>
        <v>46140</v>
      </c>
      <c r="AU30" s="2264"/>
      <c r="AV30" s="2264"/>
      <c r="AW30" s="2264"/>
      <c r="AX30" s="2264"/>
      <c r="AY30" s="2264"/>
      <c r="AZ30" s="2264"/>
      <c r="BA30" s="1635"/>
      <c r="BB30" s="326"/>
      <c r="BC30" s="280"/>
      <c r="BD30" s="368"/>
      <c r="BE30" s="368"/>
      <c r="BF30" s="368"/>
      <c r="BG30" s="368"/>
      <c r="BH30" s="368"/>
      <c r="BI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2026-290</v>
      </c>
      <c r="W31" s="2251"/>
      <c r="X31" s="2251"/>
      <c r="Y31" s="2251"/>
      <c r="Z31" s="2251"/>
      <c r="AA31" s="2251"/>
      <c r="AB31" s="2251"/>
      <c r="AC31" s="326"/>
      <c r="AD31" s="2251" t="str">
        <f>IF(TITLE_NUMBER_PR_CHANGE="",IF(TITLE_NUMBER_PR="","",TITLE_NUMBER_PR),TITLE_NUMBER_PR_CHANGE)</f>
        <v>2026-290</v>
      </c>
      <c r="AE31" s="2251"/>
      <c r="AF31" s="2251"/>
      <c r="AG31" s="2251"/>
      <c r="AH31" s="2251"/>
      <c r="AI31" s="2251"/>
      <c r="AJ31" s="2251"/>
      <c r="AK31" s="326"/>
      <c r="AL31" s="2251" t="str">
        <f>IF(TITLE_NUMBER_PR_CHANGE="",IF(TITLE_NUMBER_PR="","",TITLE_NUMBER_PR),TITLE_NUMBER_PR_CHANGE)</f>
        <v>2026-290</v>
      </c>
      <c r="AM31" s="2251"/>
      <c r="AN31" s="2251"/>
      <c r="AO31" s="2251"/>
      <c r="AP31" s="2251"/>
      <c r="AQ31" s="2251"/>
      <c r="AR31" s="2251"/>
      <c r="AS31" s="1635"/>
      <c r="AT31" s="2251" t="str">
        <f>IF(TITLE_NUMBER_PR_CHANGE="",IF(TITLE_NUMBER_PR="","",TITLE_NUMBER_PR),TITLE_NUMBER_PR_CHANGE)</f>
        <v>2026-290</v>
      </c>
      <c r="AU31" s="2251"/>
      <c r="AV31" s="2251"/>
      <c r="AW31" s="2251"/>
      <c r="AX31" s="2251"/>
      <c r="AY31" s="2251"/>
      <c r="AZ31" s="2251"/>
      <c r="BA31" s="1635"/>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2251" t="str">
        <f>IF(TITLE_IST_PUB_CHANGE="",IF(TITLE_IST_PUB="","",TITLE_IST_PUB),TITLE_IST_PUB_CHANGE)</f>
        <v/>
      </c>
      <c r="AM32" s="2251"/>
      <c r="AN32" s="2251"/>
      <c r="AO32" s="2251"/>
      <c r="AP32" s="2251"/>
      <c r="AQ32" s="2251"/>
      <c r="AR32" s="2251"/>
      <c r="AS32" s="1635"/>
      <c r="AT32" s="2251" t="str">
        <f>IF(TITLE_IST_PUB_CHANGE="",IF(TITLE_IST_PUB="","",TITLE_IST_PUB),TITLE_IST_PUB_CHANGE)</f>
        <v/>
      </c>
      <c r="AU32" s="2251"/>
      <c r="AV32" s="2251"/>
      <c r="AW32" s="2251"/>
      <c r="AX32" s="2251"/>
      <c r="AY32" s="2251"/>
      <c r="AZ32" s="2251"/>
      <c r="BA32" s="1635"/>
      <c r="BB32" s="326"/>
      <c r="BC32" s="280"/>
      <c r="BD32" s="368"/>
      <c r="BE32" s="368"/>
      <c r="BF32" s="368"/>
      <c r="BG32" s="368"/>
      <c r="BH32" s="368"/>
      <c r="BI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322"/>
      <c r="AU33" s="322"/>
      <c r="AV33" s="322"/>
      <c r="AW33" s="322"/>
      <c r="AX33" s="322"/>
      <c r="AY33" s="322"/>
      <c r="AZ33" s="322"/>
      <c r="BA33" s="322"/>
      <c r="BB33" s="509"/>
      <c r="BI33" s="1155">
        <v>0</v>
      </c>
    </row>
    <row s="1853" customFormat="1" customHeight="1" ht="18.75">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46140</v>
      </c>
      <c r="W34" s="2264"/>
      <c r="X34" s="2264"/>
      <c r="Y34" s="2264"/>
      <c r="Z34" s="2264"/>
      <c r="AA34" s="2264"/>
      <c r="AB34" s="2264"/>
      <c r="AC34" s="326"/>
      <c r="AD34" s="2264" t="str">
        <f>IF(TITLE_DATE_PR_CHANGE="",IF(TITLE_DATE_PR="","",TITLE_DATE_PR),TITLE_DATE_PR_CHANGE)</f>
        <v>46140</v>
      </c>
      <c r="AE34" s="2264"/>
      <c r="AF34" s="2264"/>
      <c r="AG34" s="2264"/>
      <c r="AH34" s="2264"/>
      <c r="AI34" s="2264"/>
      <c r="AJ34" s="2264"/>
      <c r="AK34" s="326"/>
      <c r="AL34" s="2264" t="str">
        <f>IF(TITLE_DATE_PR_CHANGE="",IF(TITLE_DATE_PR="","",TITLE_DATE_PR),TITLE_DATE_PR_CHANGE)</f>
        <v>46140</v>
      </c>
      <c r="AM34" s="2264"/>
      <c r="AN34" s="2264"/>
      <c r="AO34" s="2264"/>
      <c r="AP34" s="2264"/>
      <c r="AQ34" s="2264"/>
      <c r="AR34" s="2264"/>
      <c r="AS34" s="1635"/>
      <c r="AT34" s="2264" t="str">
        <f>IF(TITLE_DATE_PR_CHANGE="",IF(TITLE_DATE_PR="","",TITLE_DATE_PR),TITLE_DATE_PR_CHANGE)</f>
        <v>46140</v>
      </c>
      <c r="AU34" s="2264"/>
      <c r="AV34" s="2264"/>
      <c r="AW34" s="2264"/>
      <c r="AX34" s="2264"/>
      <c r="AY34" s="2264"/>
      <c r="AZ34" s="2264"/>
      <c r="BA34" s="1635"/>
      <c r="BB34" s="326"/>
      <c r="BC34" s="280"/>
      <c r="BD34" s="368"/>
      <c r="BE34" s="368"/>
      <c r="BF34" s="368"/>
      <c r="BG34" s="368"/>
      <c r="BH34" s="368"/>
      <c r="BI34" s="418">
        <v>0</v>
      </c>
    </row>
    <row s="1853" customFormat="1" customHeight="1" ht="18.75">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2026-290</v>
      </c>
      <c r="W35" s="2251"/>
      <c r="X35" s="2251"/>
      <c r="Y35" s="2251"/>
      <c r="Z35" s="2251"/>
      <c r="AA35" s="2251"/>
      <c r="AB35" s="2251"/>
      <c r="AC35" s="326"/>
      <c r="AD35" s="2251" t="str">
        <f>IF(TITLE_NUMBER_PR_CHANGE="",IF(TITLE_NUMBER_PR="","",TITLE_NUMBER_PR),TITLE_NUMBER_PR_CHANGE)</f>
        <v>2026-290</v>
      </c>
      <c r="AE35" s="2251"/>
      <c r="AF35" s="2251"/>
      <c r="AG35" s="2251"/>
      <c r="AH35" s="2251"/>
      <c r="AI35" s="2251"/>
      <c r="AJ35" s="2251"/>
      <c r="AK35" s="326"/>
      <c r="AL35" s="2251" t="str">
        <f>IF(TITLE_NUMBER_PR_CHANGE="",IF(TITLE_NUMBER_PR="","",TITLE_NUMBER_PR),TITLE_NUMBER_PR_CHANGE)</f>
        <v>2026-290</v>
      </c>
      <c r="AM35" s="2251"/>
      <c r="AN35" s="2251"/>
      <c r="AO35" s="2251"/>
      <c r="AP35" s="2251"/>
      <c r="AQ35" s="2251"/>
      <c r="AR35" s="2251"/>
      <c r="AS35" s="1635"/>
      <c r="AT35" s="2251" t="str">
        <f>IF(TITLE_NUMBER_PR_CHANGE="",IF(TITLE_NUMBER_PR="","",TITLE_NUMBER_PR),TITLE_NUMBER_PR_CHANGE)</f>
        <v>2026-290</v>
      </c>
      <c r="AU35" s="2251"/>
      <c r="AV35" s="2251"/>
      <c r="AW35" s="2251"/>
      <c r="AX35" s="2251"/>
      <c r="AY35" s="2251"/>
      <c r="AZ35" s="2251"/>
      <c r="BA35" s="1635"/>
      <c r="BB35" s="326"/>
      <c r="BC35" s="280"/>
      <c r="BD35" s="368"/>
      <c r="BE35" s="368"/>
      <c r="BF35" s="368"/>
      <c r="BG35" s="368"/>
      <c r="BH35" s="368"/>
      <c r="BI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L36" s="1635"/>
      <c r="AM36" s="1635"/>
      <c r="AN36" s="1635"/>
      <c r="AO36" s="1635"/>
      <c r="AP36" s="1635"/>
      <c r="AQ36" s="1635"/>
      <c r="AR36" s="1635"/>
      <c r="AS36" s="1642" t="s">
        <v>430</v>
      </c>
      <c r="AT36" s="1635"/>
      <c r="AU36" s="1635"/>
      <c r="AV36" s="1635"/>
      <c r="AW36" s="1635"/>
      <c r="AX36" s="1635"/>
      <c r="AY36" s="1635"/>
      <c r="AZ36" s="1635"/>
      <c r="BA36" s="1642" t="s">
        <v>430</v>
      </c>
      <c r="BD36" s="368"/>
      <c r="BE36" s="368"/>
      <c r="BF36" s="368"/>
      <c r="BG36" s="368"/>
      <c r="BH36" s="368"/>
      <c r="BI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451</v>
      </c>
      <c r="AM37" s="2252"/>
      <c r="AN37" s="2252"/>
      <c r="AO37" s="2252"/>
      <c r="AP37" s="2252"/>
      <c r="AQ37" s="2252"/>
      <c r="AR37" s="2252"/>
      <c r="AS37" s="2252"/>
      <c r="AT37" s="2252" t="s">
        <v>451</v>
      </c>
      <c r="AU37" s="2252"/>
      <c r="AV37" s="2252"/>
      <c r="AW37" s="2252"/>
      <c r="AX37" s="2252"/>
      <c r="AY37" s="2252"/>
      <c r="AZ37" s="2252"/>
      <c r="BA37" s="2252"/>
      <c r="BI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312" t="s">
        <v>306</v>
      </c>
      <c r="AM38" s="2312"/>
      <c r="AN38" s="2312"/>
      <c r="AO38" s="2312"/>
      <c r="AP38" s="2312"/>
      <c r="AQ38" s="2312"/>
      <c r="AR38" s="2312"/>
      <c r="AS38" s="2312"/>
      <c r="AT38" s="2312" t="s">
        <v>306</v>
      </c>
      <c r="AU38" s="2312"/>
      <c r="AV38" s="2312"/>
      <c r="AW38" s="2312"/>
      <c r="AX38" s="2312"/>
      <c r="AY38" s="2312"/>
      <c r="AZ38" s="2312"/>
      <c r="BA38" s="2312"/>
      <c r="BB38" s="2127"/>
      <c r="BC38" s="2127"/>
      <c r="BI38" s="1155"/>
    </row>
    <row customHeight="1" ht="14.699999999999998">
      <c r="Q39" s="376"/>
      <c r="R39" s="376"/>
      <c r="S39" s="2273" t="s">
        <v>88</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399" t="s">
        <v>432</v>
      </c>
      <c r="AM39" s="2400"/>
      <c r="AN39" s="2400"/>
      <c r="AO39" s="2400"/>
      <c r="AP39" s="2400"/>
      <c r="AQ39" s="2400"/>
      <c r="AR39" s="2401"/>
      <c r="AS39" s="2277" t="s">
        <v>433</v>
      </c>
      <c r="AT39" s="2399" t="s">
        <v>432</v>
      </c>
      <c r="AU39" s="2400"/>
      <c r="AV39" s="2400"/>
      <c r="AW39" s="2400"/>
      <c r="AX39" s="2400"/>
      <c r="AY39" s="2400"/>
      <c r="AZ39" s="2401"/>
      <c r="BA39" s="2277" t="s">
        <v>433</v>
      </c>
      <c r="BB39" s="2280" t="s">
        <v>435</v>
      </c>
      <c r="BC39" s="2127"/>
      <c r="BI39" s="1155">
        <v>14</v>
      </c>
    </row>
    <row customHeight="1" ht="35.699999999999996">
      <c r="Q40" s="376"/>
      <c r="R40" s="376"/>
      <c r="S40" s="2273"/>
      <c r="T40" s="2209"/>
      <c r="U40" s="1031"/>
      <c r="V40" s="2260" t="s">
        <v>436</v>
      </c>
      <c r="W40" s="2283" t="s">
        <v>437</v>
      </c>
      <c r="X40" s="2262" t="s">
        <v>438</v>
      </c>
      <c r="Y40" s="2263"/>
      <c r="Z40" s="2262" t="s">
        <v>452</v>
      </c>
      <c r="AA40" s="2269"/>
      <c r="AB40" s="2263"/>
      <c r="AC40" s="2278"/>
      <c r="AD40" s="2260" t="s">
        <v>436</v>
      </c>
      <c r="AE40" s="2283" t="s">
        <v>437</v>
      </c>
      <c r="AF40" s="2262" t="s">
        <v>438</v>
      </c>
      <c r="AG40" s="2263"/>
      <c r="AH40" s="2262" t="s">
        <v>439</v>
      </c>
      <c r="AI40" s="2269"/>
      <c r="AJ40" s="2263"/>
      <c r="AK40" s="2278"/>
      <c r="AL40" s="2260" t="s">
        <v>436</v>
      </c>
      <c r="AM40" s="2610" t="s">
        <v>437</v>
      </c>
      <c r="AN40" s="2262" t="s">
        <v>438</v>
      </c>
      <c r="AO40" s="2263"/>
      <c r="AP40" s="2262" t="s">
        <v>452</v>
      </c>
      <c r="AQ40" s="2269"/>
      <c r="AR40" s="2263"/>
      <c r="AS40" s="2278"/>
      <c r="AT40" s="2260" t="s">
        <v>436</v>
      </c>
      <c r="AU40" s="2610" t="s">
        <v>437</v>
      </c>
      <c r="AV40" s="2262" t="s">
        <v>438</v>
      </c>
      <c r="AW40" s="2263"/>
      <c r="AX40" s="2262" t="s">
        <v>452</v>
      </c>
      <c r="AY40" s="2269"/>
      <c r="AZ40" s="2263"/>
      <c r="BA40" s="2278"/>
      <c r="BB40" s="2281"/>
      <c r="BC40" s="2127"/>
      <c r="BI40" s="1155">
        <v>34</v>
      </c>
    </row>
    <row customHeight="1" ht="35.699999999999996">
      <c r="A41" s="1370"/>
      <c r="B41" s="1370" t="s">
        <v>135</v>
      </c>
      <c r="C41" s="1370" t="s">
        <v>136</v>
      </c>
      <c r="D41" s="1370" t="s">
        <v>137</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61"/>
      <c r="AM41" s="2284"/>
      <c r="AN41" s="2577" t="s">
        <v>447</v>
      </c>
      <c r="AO41" s="2577" t="s">
        <v>448</v>
      </c>
      <c r="AP41" s="2577" t="s">
        <v>449</v>
      </c>
      <c r="AQ41" s="2270" t="s">
        <v>450</v>
      </c>
      <c r="AR41" s="2271"/>
      <c r="AS41" s="2279"/>
      <c r="AT41" s="2261"/>
      <c r="AU41" s="2284"/>
      <c r="AV41" s="2577" t="s">
        <v>447</v>
      </c>
      <c r="AW41" s="2577" t="s">
        <v>448</v>
      </c>
      <c r="AX41" s="2577" t="s">
        <v>449</v>
      </c>
      <c r="AY41" s="2270" t="s">
        <v>450</v>
      </c>
      <c r="AZ41" s="2271"/>
      <c r="BA41" s="2279"/>
      <c r="BB41" s="2282"/>
      <c r="BC41" s="2127"/>
      <c r="BI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2272">
        <f>OFFSET(AL42,0,-1)+1</f>
        <v>6</v>
      </c>
      <c r="AM42" s="2272"/>
      <c r="AN42" s="2272">
        <f>OFFSET(AN42,0,-1)+1</f>
        <v>1</v>
      </c>
      <c r="AO42" s="2272">
        <f>OFFSET(AO42,0,-1)+1</f>
        <v>2</v>
      </c>
      <c r="AP42" s="2272">
        <f>OFFSET(AP42,0,-1)+1</f>
        <v>3</v>
      </c>
      <c r="AQ42" s="2272">
        <f>OFFSET(AQ42,0,-1)+1</f>
        <v>4</v>
      </c>
      <c r="AR42" s="2272"/>
      <c r="AS42" s="2272">
        <f>OFFSET(AS42,0,-2)+1</f>
        <v>5</v>
      </c>
      <c r="AT42" s="2272">
        <f>OFFSET(AT42,0,-1)+1</f>
        <v>6</v>
      </c>
      <c r="AU42" s="2272"/>
      <c r="AV42" s="2272">
        <f>OFFSET(AV42,0,-1)+1</f>
        <v>1</v>
      </c>
      <c r="AW42" s="2272">
        <f>OFFSET(AW42,0,-1)+1</f>
        <v>2</v>
      </c>
      <c r="AX42" s="2272">
        <f>OFFSET(AX42,0,-1)+1</f>
        <v>3</v>
      </c>
      <c r="AY42" s="2272">
        <f>OFFSET(AY42,0,-1)+1</f>
        <v>4</v>
      </c>
      <c r="AZ42" s="2272"/>
      <c r="BA42" s="2272">
        <f>OFFSET(BA42,0,-2)+1</f>
        <v>5</v>
      </c>
      <c r="BB42" s="1245">
        <f>OFFSET(BB42,0,-1)</f>
        <v>5</v>
      </c>
      <c r="BC42" s="1335">
        <f>OFFSET(BC42,0,-1)+1</f>
        <v>6</v>
      </c>
      <c r="BD42" s="511"/>
      <c r="BE42" s="511"/>
      <c r="BF42" s="511"/>
      <c r="BG42" s="511"/>
      <c r="BH42" s="511"/>
      <c r="BI42" s="496">
        <v>0</v>
      </c>
    </row>
    <row customHeight="1" ht="22.049999999999997">
      <c r="A43" s="1363" t="s">
        <v>164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123</v>
      </c>
      <c r="U43" s="300"/>
      <c r="V43" s="2242"/>
      <c r="W43" s="2243"/>
      <c r="X43" s="2243"/>
      <c r="Y43" s="2243"/>
      <c r="Z43" s="2243"/>
      <c r="AA43" s="2243"/>
      <c r="AB43" s="2243"/>
      <c r="AC43" s="2244"/>
      <c r="AD43" s="2242" t="str">
        <f>INDEX(PT_DIFFERENTIATION_NTAR,MATCH(A43,PT_DIFFERENTIATION_NTAR_ID,0))</f>
        <v>Тариф на тепловую энергию</v>
      </c>
      <c r="AE43" s="2243"/>
      <c r="AF43" s="2243"/>
      <c r="AG43" s="2243"/>
      <c r="AH43" s="2243"/>
      <c r="AI43" s="2243"/>
      <c r="AJ43" s="2243"/>
      <c r="AK43" s="2243"/>
      <c r="AL43" s="2242"/>
      <c r="AM43" s="2243"/>
      <c r="AN43" s="2243"/>
      <c r="AO43" s="2243"/>
      <c r="AP43" s="2243"/>
      <c r="AQ43" s="2243"/>
      <c r="AR43" s="2243"/>
      <c r="AS43" s="2244"/>
      <c r="AT43" s="2242"/>
      <c r="AU43" s="2243"/>
      <c r="AV43" s="2243"/>
      <c r="AW43" s="2243"/>
      <c r="AX43" s="2243"/>
      <c r="AY43" s="2243"/>
      <c r="AZ43" s="2243"/>
      <c r="BA43" s="2244"/>
      <c r="BB43" s="2244"/>
      <c r="BC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E43" s="500"/>
      <c r="BF43" s="500" t="str">
        <f>IF(T43="","",T43)</f>
        <v>Наименование тарифа</v>
      </c>
      <c r="BG43" s="500"/>
      <c r="BH43" s="500"/>
      <c r="BI43" s="1155">
        <v>21</v>
      </c>
    </row>
    <row customHeight="1" ht="22.049999999999997">
      <c r="A44" s="1363" t="s">
        <v>164</v>
      </c>
      <c r="B44" s="1363" t="s">
        <v>165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403</v>
      </c>
      <c r="U44" s="300"/>
      <c r="V44" s="2242"/>
      <c r="W44" s="2243"/>
      <c r="X44" s="2243"/>
      <c r="Y44" s="2243"/>
      <c r="Z44" s="2243"/>
      <c r="AA44" s="2243"/>
      <c r="AB44" s="2243"/>
      <c r="AC44" s="2244"/>
      <c r="AD44" s="2242" t="str">
        <f>INDEX(PT_DIFFERENTIATION_TER,MATCH(B44,PT_DIFFERENTIATION_TER_ID,0))</f>
        <v>Территория 1</v>
      </c>
      <c r="AE44" s="2243"/>
      <c r="AF44" s="2243"/>
      <c r="AG44" s="2243"/>
      <c r="AH44" s="2243"/>
      <c r="AI44" s="2243"/>
      <c r="AJ44" s="2243"/>
      <c r="AK44" s="2243"/>
      <c r="AL44" s="2242"/>
      <c r="AM44" s="2243"/>
      <c r="AN44" s="2243"/>
      <c r="AO44" s="2243"/>
      <c r="AP44" s="2243"/>
      <c r="AQ44" s="2243"/>
      <c r="AR44" s="2243"/>
      <c r="AS44" s="2244"/>
      <c r="AT44" s="2242"/>
      <c r="AU44" s="2243"/>
      <c r="AV44" s="2243"/>
      <c r="AW44" s="2243"/>
      <c r="AX44" s="2243"/>
      <c r="AY44" s="2243"/>
      <c r="AZ44" s="2243"/>
      <c r="BA44" s="2244"/>
      <c r="BB44" s="2244"/>
      <c r="BC44" s="1258" t="s">
        <v>404</v>
      </c>
      <c r="BE44" s="500"/>
      <c r="BF44" s="500" t="str">
        <f>IF(T44="","",T44)</f>
        <v>Территория действия тарифа</v>
      </c>
      <c r="BG44" s="500"/>
      <c r="BH44" s="500"/>
      <c r="BI44" s="1155">
        <v>21</v>
      </c>
    </row>
    <row customHeight="1" ht="24">
      <c r="A45" s="1363" t="s">
        <v>164</v>
      </c>
      <c r="B45" s="1363" t="s">
        <v>165</v>
      </c>
      <c r="C45" s="1363" t="s">
        <v>166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405</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2"/>
      <c r="AU45" s="2243"/>
      <c r="AV45" s="2243"/>
      <c r="AW45" s="2243"/>
      <c r="AX45" s="2243"/>
      <c r="AY45" s="2243"/>
      <c r="AZ45" s="2243"/>
      <c r="BA45" s="2244"/>
      <c r="BB45" s="2244"/>
      <c r="BC45" s="1258" t="s">
        <v>406</v>
      </c>
      <c r="BE45" s="500"/>
      <c r="BF45" s="500" t="str">
        <f>IF(T45="","",T45)</f>
        <v>Наименование системы теплоснабжения </v>
      </c>
      <c r="BG45" s="500"/>
      <c r="BH45" s="500"/>
      <c r="BI45" s="1155">
        <v>23</v>
      </c>
    </row>
    <row customHeight="1" ht="22.049999999999997">
      <c r="A46" s="1363" t="s">
        <v>164</v>
      </c>
      <c r="B46" s="1363" t="s">
        <v>165</v>
      </c>
      <c r="C46" s="1363" t="s">
        <v>166</v>
      </c>
      <c r="D46" s="1363" t="s">
        <v>167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407</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2"/>
      <c r="AU46" s="2243"/>
      <c r="AV46" s="2243"/>
      <c r="AW46" s="2243"/>
      <c r="AX46" s="2243"/>
      <c r="AY46" s="2243"/>
      <c r="AZ46" s="2243"/>
      <c r="BA46" s="2244"/>
      <c r="BB46" s="2244"/>
      <c r="BC46" s="1258" t="s">
        <v>408</v>
      </c>
      <c r="BE46" s="500"/>
      <c r="BF46" s="500" t="str">
        <f>IF(T46="","",T46)</f>
        <v>Источник тепловой энергии  </v>
      </c>
      <c r="BG46" s="500"/>
      <c r="BH46" s="500"/>
      <c r="BI46" s="1155">
        <v>21</v>
      </c>
    </row>
    <row customHeight="1" ht="49.5">
      <c r="A47" s="1363" t="s">
        <v>164</v>
      </c>
      <c r="B47" s="1363" t="s">
        <v>165</v>
      </c>
      <c r="C47" s="1363" t="s">
        <v>166</v>
      </c>
      <c r="D47" s="1363" t="s">
        <v>167</v>
      </c>
      <c r="E47" s="2259"/>
      <c r="F47" s="2259"/>
      <c r="G47" s="2259"/>
      <c r="H47" s="2259"/>
      <c r="I47" s="2256" t="str">
        <f>S46&amp;".1"</f>
        <v>1.1.1.1.1</v>
      </c>
      <c r="J47" s="1363"/>
      <c r="K47" s="1363"/>
      <c r="L47" s="1364" t="s">
        <v>409</v>
      </c>
      <c r="P47" s="2257">
        <v>1</v>
      </c>
      <c r="Q47" s="1331"/>
      <c r="R47" s="356"/>
      <c r="S47" s="1336" t="str">
        <f>$I47</f>
        <v>1.1.1.1.1</v>
      </c>
      <c r="T47" s="285" t="s">
        <v>410</v>
      </c>
      <c r="U47" s="300"/>
      <c r="V47" s="2245"/>
      <c r="W47" s="2246"/>
      <c r="X47" s="2246"/>
      <c r="Y47" s="2246"/>
      <c r="Z47" s="2246"/>
      <c r="AA47" s="2246"/>
      <c r="AB47" s="2246"/>
      <c r="AC47" s="2247"/>
      <c r="AD47" s="2245" t="s">
        <v>453</v>
      </c>
      <c r="AE47" s="2246"/>
      <c r="AF47" s="2246"/>
      <c r="AG47" s="2246"/>
      <c r="AH47" s="2246"/>
      <c r="AI47" s="2246"/>
      <c r="AJ47" s="2246"/>
      <c r="AK47" s="2246"/>
      <c r="AL47" s="2245"/>
      <c r="AM47" s="2246"/>
      <c r="AN47" s="2246"/>
      <c r="AO47" s="2246"/>
      <c r="AP47" s="2246"/>
      <c r="AQ47" s="2246"/>
      <c r="AR47" s="2246"/>
      <c r="AS47" s="2247"/>
      <c r="AT47" s="2245"/>
      <c r="AU47" s="2246"/>
      <c r="AV47" s="2246"/>
      <c r="AW47" s="2246"/>
      <c r="AX47" s="2246"/>
      <c r="AY47" s="2246"/>
      <c r="AZ47" s="2246"/>
      <c r="BA47" s="2247"/>
      <c r="BB47" s="2247"/>
      <c r="BC47" s="1258" t="s">
        <v>411</v>
      </c>
      <c r="BE47" s="500"/>
      <c r="BF47" s="500" t="str">
        <f>IF(T47="","",T47)</f>
        <v>Схема подключения теплопотребляющей установки к коллектору источника тепловой энергии</v>
      </c>
      <c r="BG47" s="500"/>
      <c r="BH47" s="500"/>
      <c r="BI47" s="1155">
        <v>47</v>
      </c>
    </row>
    <row customHeight="1" ht="22.049999999999997">
      <c r="A48" s="1363" t="s">
        <v>164</v>
      </c>
      <c r="B48" s="1363" t="s">
        <v>165</v>
      </c>
      <c r="C48" s="1363" t="s">
        <v>166</v>
      </c>
      <c r="D48" s="1363" t="s">
        <v>167</v>
      </c>
      <c r="E48" s="2259"/>
      <c r="F48" s="2259"/>
      <c r="G48" s="2259"/>
      <c r="H48" s="2259"/>
      <c r="I48" s="2286"/>
      <c r="J48" s="2256" t="str">
        <f>I47&amp;".1"</f>
        <v>1.1.1.1.1.1</v>
      </c>
      <c r="K48" s="1363"/>
      <c r="L48" s="1364" t="s">
        <v>412</v>
      </c>
      <c r="P48" s="2257"/>
      <c r="Q48" s="2257">
        <v>1</v>
      </c>
      <c r="R48" s="357"/>
      <c r="S48" s="1336" t="str">
        <f>$J48</f>
        <v>1.1.1.1.1.1</v>
      </c>
      <c r="T48" s="286" t="s">
        <v>413</v>
      </c>
      <c r="U48" s="300"/>
      <c r="V48" s="2245"/>
      <c r="W48" s="2246"/>
      <c r="X48" s="2246"/>
      <c r="Y48" s="2246"/>
      <c r="Z48" s="2246"/>
      <c r="AA48" s="2246"/>
      <c r="AB48" s="2246"/>
      <c r="AC48" s="2247"/>
      <c r="AD48" s="2245" t="s">
        <v>454</v>
      </c>
      <c r="AE48" s="2246"/>
      <c r="AF48" s="2246"/>
      <c r="AG48" s="2246"/>
      <c r="AH48" s="2246"/>
      <c r="AI48" s="2246"/>
      <c r="AJ48" s="2246"/>
      <c r="AK48" s="2246"/>
      <c r="AL48" s="2245"/>
      <c r="AM48" s="2246"/>
      <c r="AN48" s="2246"/>
      <c r="AO48" s="2246"/>
      <c r="AP48" s="2246"/>
      <c r="AQ48" s="2246"/>
      <c r="AR48" s="2246"/>
      <c r="AS48" s="2247"/>
      <c r="AT48" s="2245"/>
      <c r="AU48" s="2246"/>
      <c r="AV48" s="2246"/>
      <c r="AW48" s="2246"/>
      <c r="AX48" s="2246"/>
      <c r="AY48" s="2246"/>
      <c r="AZ48" s="2246"/>
      <c r="BA48" s="2247"/>
      <c r="BB48" s="2247"/>
      <c r="BC48" s="1258" t="s">
        <v>414</v>
      </c>
      <c r="BE48" s="500"/>
      <c r="BF48" s="500" t="str">
        <f>IF(T48="","",T48)</f>
        <v>Группа потребителей</v>
      </c>
      <c r="BG48" s="500"/>
      <c r="BH48" s="500"/>
      <c r="BI48" s="1155">
        <v>21</v>
      </c>
    </row>
    <row customHeight="1" ht="22.049999999999997">
      <c r="A49" s="1363" t="s">
        <v>164</v>
      </c>
      <c r="B49" s="1363" t="s">
        <v>165</v>
      </c>
      <c r="C49" s="1363" t="s">
        <v>166</v>
      </c>
      <c r="D49" s="1363" t="s">
        <v>167</v>
      </c>
      <c r="E49" s="2259"/>
      <c r="F49" s="2259"/>
      <c r="G49" s="2259"/>
      <c r="H49" s="2259"/>
      <c r="I49" s="2286"/>
      <c r="J49" s="2286"/>
      <c r="K49" s="2256" t="str">
        <f>J48&amp;".1"</f>
        <v>1.1.1.1.1.1.1</v>
      </c>
      <c r="L49" s="1364" t="s">
        <v>415</v>
      </c>
      <c r="P49" s="2257"/>
      <c r="Q49" s="2257"/>
      <c r="R49" s="357">
        <v>1</v>
      </c>
      <c r="S49" s="1336" t="str">
        <f>$K49</f>
        <v>1.1.1.1.1.1.1</v>
      </c>
      <c r="T49" s="1347" t="s">
        <v>455</v>
      </c>
      <c r="U49" s="300"/>
      <c r="V49" s="751"/>
      <c r="W49" s="325"/>
      <c r="X49" s="751"/>
      <c r="Y49" s="1257"/>
      <c r="Z49" s="2265"/>
      <c r="AA49" s="2107" t="s">
        <v>66</v>
      </c>
      <c r="AB49" s="2265"/>
      <c r="AC49" s="2107" t="s">
        <v>66</v>
      </c>
      <c r="AD49" s="751">
        <v>5000.16</v>
      </c>
      <c r="AE49" s="325"/>
      <c r="AF49" s="751"/>
      <c r="AG49" s="1257"/>
      <c r="AH49" s="2602">
        <v>46388</v>
      </c>
      <c r="AI49" s="2107" t="s">
        <v>66</v>
      </c>
      <c r="AJ49" s="2287">
        <v>46752</v>
      </c>
      <c r="AK49" s="2107" t="s">
        <v>66</v>
      </c>
      <c r="AL49" s="751">
        <v>5293.65</v>
      </c>
      <c r="AM49" s="325"/>
      <c r="AN49" s="751"/>
      <c r="AO49" s="1257"/>
      <c r="AP49" s="2602">
        <v>46753</v>
      </c>
      <c r="AQ49" s="2107" t="s">
        <v>66</v>
      </c>
      <c r="AR49" s="2602">
        <v>47118</v>
      </c>
      <c r="AS49" s="2107" t="s">
        <v>66</v>
      </c>
      <c r="AT49" s="751">
        <v>5518.63</v>
      </c>
      <c r="AU49" s="325"/>
      <c r="AV49" s="751"/>
      <c r="AW49" s="1257"/>
      <c r="AX49" s="2602">
        <v>47119</v>
      </c>
      <c r="AY49" s="2107" t="s">
        <v>66</v>
      </c>
      <c r="AZ49" s="2602">
        <v>47483</v>
      </c>
      <c r="BA49" s="2107" t="s">
        <v>66</v>
      </c>
      <c r="BB49" s="1348"/>
      <c r="BC49" s="2253" t="s">
        <v>416</v>
      </c>
      <c r="BD49" s="511">
        <f>STRCHECKDATE(V50:BB50)</f>
      </c>
      <c r="BE49" s="500"/>
      <c r="BF49" s="500" t="str">
        <f>IF(T49="","",T49)</f>
        <v>горячая вода в системе централизованного теплоснабжения на отопление</v>
      </c>
      <c r="BG49" s="500"/>
      <c r="BH49" s="500"/>
      <c r="BI49" s="1155">
        <v>21</v>
      </c>
    </row>
    <row customHeight="1" ht="1.05">
      <c r="A50" s="1363" t="s">
        <v>164</v>
      </c>
      <c r="B50" s="1363" t="s">
        <v>165</v>
      </c>
      <c r="C50" s="1363" t="s">
        <v>166</v>
      </c>
      <c r="D50" s="1363" t="s">
        <v>167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46388-46752</v>
      </c>
      <c r="AH50" s="2266"/>
      <c r="AI50" s="2107"/>
      <c r="AJ50" s="2288"/>
      <c r="AK50" s="2107"/>
      <c r="AL50" s="325"/>
      <c r="AM50" s="325"/>
      <c r="AN50" s="325"/>
      <c r="AO50" s="328" t="str">
        <f>AP49&amp;"-"&amp;AR49</f>
        <v>46753-47118</v>
      </c>
      <c r="AP50" s="2309"/>
      <c r="AQ50" s="2107"/>
      <c r="AR50" s="2309"/>
      <c r="AS50" s="2107"/>
      <c r="AT50" s="325"/>
      <c r="AU50" s="325"/>
      <c r="AV50" s="325"/>
      <c r="AW50" s="328" t="str">
        <f>AX49&amp;"-"&amp;AZ49</f>
        <v>47119-47483</v>
      </c>
      <c r="AX50" s="2309"/>
      <c r="AY50" s="2107"/>
      <c r="AZ50" s="2309"/>
      <c r="BA50" s="2107"/>
      <c r="BB50" s="1349"/>
      <c r="BC50" s="2254"/>
      <c r="BE50" s="500"/>
      <c r="BF50" s="500" t="str">
        <f>IF(T50="","",T50)</f>
        <v/>
      </c>
      <c r="BG50" s="500"/>
      <c r="BH50" s="500"/>
      <c r="BI50" s="1155">
        <v>1</v>
      </c>
    </row>
    <row customHeight="1" ht="11.549999999999999">
      <c r="A51" s="1363" t="s">
        <v>164</v>
      </c>
      <c r="B51" s="1363" t="s">
        <v>165</v>
      </c>
      <c r="C51" s="1363" t="s">
        <v>166</v>
      </c>
      <c r="D51" s="1363" t="s">
        <v>167</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2765"/>
      <c r="AM51" s="2766"/>
      <c r="AN51" s="2767"/>
      <c r="AO51" s="2768"/>
      <c r="AP51" s="2769"/>
      <c r="AQ51" s="2770"/>
      <c r="AR51" s="2771"/>
      <c r="AS51" s="2772"/>
      <c r="AT51" s="2773"/>
      <c r="AU51" s="2774"/>
      <c r="AV51" s="2775"/>
      <c r="AW51" s="2776"/>
      <c r="AX51" s="2777"/>
      <c r="AY51" s="2778"/>
      <c r="AZ51" s="2779"/>
      <c r="BA51" s="2780"/>
      <c r="BB51" s="324"/>
      <c r="BC51" s="2255"/>
      <c r="BE51" s="500"/>
      <c r="BF51" s="500" t="str">
        <f>IF(T51="","",T51)</f>
        <v>Добавить вид теплоносителя (параметры теплоносителя)</v>
      </c>
      <c r="BG51" s="500"/>
      <c r="BH51" s="500"/>
      <c r="BI51" s="1155">
        <v>11</v>
      </c>
    </row>
    <row s="1850" customFormat="1" customHeight="1" ht="21">
      <c r="A52" s="1363"/>
      <c r="B52" s="1363"/>
      <c r="C52" s="1363"/>
      <c r="D52" s="1363"/>
      <c r="E52" s="2259"/>
      <c r="F52" s="2259"/>
      <c r="G52" s="2259"/>
      <c r="H52" s="2259"/>
      <c r="I52" s="2286"/>
      <c r="J52" s="2256" t="str">
        <f>I47&amp;".2"</f>
        <v>1.1.1.1.1.2</v>
      </c>
      <c r="K52" s="1363"/>
      <c r="L52" s="1369" t="s">
        <v>412</v>
      </c>
      <c r="M52" s="1366"/>
      <c r="N52" s="1366"/>
      <c r="O52" s="1776"/>
      <c r="P52" s="2374"/>
      <c r="Q52" s="683" t="s">
        <v>451</v>
      </c>
      <c r="R52" s="357"/>
      <c r="S52" s="2273" t="str">
        <f>$J52</f>
        <v>1.1.1.1.1.2</v>
      </c>
      <c r="T52" s="286" t="s">
        <v>413</v>
      </c>
      <c r="U52" s="300"/>
      <c r="V52" s="2245"/>
      <c r="W52" s="2246"/>
      <c r="X52" s="2246"/>
      <c r="Y52" s="2246"/>
      <c r="Z52" s="2246"/>
      <c r="AA52" s="2246"/>
      <c r="AB52" s="2246"/>
      <c r="AC52" s="2247"/>
      <c r="AD52" s="2245" t="s">
        <v>456</v>
      </c>
      <c r="AE52" s="2246"/>
      <c r="AF52" s="2246"/>
      <c r="AG52" s="2246"/>
      <c r="AH52" s="2246"/>
      <c r="AI52" s="2246"/>
      <c r="AJ52" s="2246"/>
      <c r="AK52" s="2246"/>
      <c r="AL52" s="2245"/>
      <c r="AM52" s="2246"/>
      <c r="AN52" s="2246"/>
      <c r="AO52" s="2246"/>
      <c r="AP52" s="2246"/>
      <c r="AQ52" s="2246"/>
      <c r="AR52" s="2246"/>
      <c r="AS52" s="2247"/>
      <c r="AT52" s="2245"/>
      <c r="AU52" s="2246"/>
      <c r="AV52" s="2246"/>
      <c r="AW52" s="2246"/>
      <c r="AX52" s="2246"/>
      <c r="AY52" s="2246"/>
      <c r="AZ52" s="2246"/>
      <c r="BA52" s="2247"/>
      <c r="BB52" s="2247"/>
      <c r="BC52" s="1258" t="s">
        <v>414</v>
      </c>
      <c r="BD52" s="1642"/>
      <c r="BE52" s="1624"/>
      <c r="BF52" s="1624" t="str">
        <f>IF(T52="","",T52)</f>
        <v>Группа потребителей</v>
      </c>
      <c r="BG52" s="1624"/>
      <c r="BH52" s="1624"/>
      <c r="BI52" s="1635">
        <v>0</v>
      </c>
    </row>
    <row s="1850" customFormat="1" customHeight="1" ht="21">
      <c r="A53" s="1363"/>
      <c r="B53" s="1363"/>
      <c r="C53" s="1363"/>
      <c r="D53" s="1363"/>
      <c r="E53" s="2259"/>
      <c r="F53" s="2259"/>
      <c r="G53" s="2259"/>
      <c r="H53" s="2259"/>
      <c r="I53" s="2286"/>
      <c r="J53" s="2286" t="str">
        <f>I47&amp;".1"</f>
        <v>1.1.1.1.1.1</v>
      </c>
      <c r="K53" s="2256" t="str">
        <f>J52&amp;".1"</f>
        <v>1.1.1.1.1.2.1</v>
      </c>
      <c r="L53" s="1369" t="s">
        <v>415</v>
      </c>
      <c r="M53" s="1366"/>
      <c r="N53" s="1366"/>
      <c r="O53" s="1366"/>
      <c r="P53" s="2374"/>
      <c r="Q53" s="2374"/>
      <c r="R53" s="357">
        <v>1</v>
      </c>
      <c r="S53" s="2273" t="str">
        <f>$K53</f>
        <v>1.1.1.1.1.2.1</v>
      </c>
      <c r="T53" s="1347" t="s">
        <v>455</v>
      </c>
      <c r="U53" s="300"/>
      <c r="V53" s="751"/>
      <c r="W53" s="325"/>
      <c r="X53" s="751"/>
      <c r="Y53" s="1257"/>
      <c r="Z53" s="2602"/>
      <c r="AA53" s="2107" t="s">
        <v>66</v>
      </c>
      <c r="AB53" s="2602"/>
      <c r="AC53" s="2107" t="s">
        <v>66</v>
      </c>
      <c r="AD53" s="751">
        <v>4098.49</v>
      </c>
      <c r="AE53" s="325"/>
      <c r="AF53" s="751"/>
      <c r="AG53" s="1257"/>
      <c r="AH53" s="2602">
        <v>46388</v>
      </c>
      <c r="AI53" s="2107" t="s">
        <v>66</v>
      </c>
      <c r="AJ53" s="2602">
        <v>46752</v>
      </c>
      <c r="AK53" s="2107" t="s">
        <v>66</v>
      </c>
      <c r="AL53" s="751">
        <v>4339.05</v>
      </c>
      <c r="AM53" s="325"/>
      <c r="AN53" s="751"/>
      <c r="AO53" s="1257"/>
      <c r="AP53" s="2602">
        <v>46753</v>
      </c>
      <c r="AQ53" s="2107" t="s">
        <v>66</v>
      </c>
      <c r="AR53" s="2602">
        <v>47118</v>
      </c>
      <c r="AS53" s="2107" t="s">
        <v>66</v>
      </c>
      <c r="AT53" s="751">
        <v>4523.46</v>
      </c>
      <c r="AU53" s="325"/>
      <c r="AV53" s="751"/>
      <c r="AW53" s="1257"/>
      <c r="AX53" s="2602">
        <v>47119</v>
      </c>
      <c r="AY53" s="2107" t="s">
        <v>66</v>
      </c>
      <c r="AZ53" s="2602">
        <v>47483</v>
      </c>
      <c r="BA53" s="2107" t="s">
        <v>66</v>
      </c>
      <c r="BB53" s="325"/>
      <c r="BC53" s="2253" t="s">
        <v>416</v>
      </c>
      <c r="BD53" s="1642">
        <f>STRCHECKDATE(V54:BB54)</f>
      </c>
      <c r="BE53" s="1624"/>
      <c r="BF53" s="1624" t="str">
        <f>IF(T53="","",T53)</f>
        <v>горячая вода в системе централизованного теплоснабжения на отопление</v>
      </c>
      <c r="BG53" s="1624"/>
      <c r="BH53" s="1624"/>
      <c r="BI53" s="1635">
        <v>0</v>
      </c>
    </row>
    <row s="1850" customFormat="1" customHeight="1" ht="0.75">
      <c r="A54" s="1363"/>
      <c r="B54" s="1363"/>
      <c r="C54" s="1363"/>
      <c r="D54" s="1363"/>
      <c r="E54" s="2259"/>
      <c r="F54" s="2259"/>
      <c r="G54" s="2259"/>
      <c r="H54" s="2259"/>
      <c r="I54" s="2286"/>
      <c r="J54" s="2286" t="str">
        <f>I47&amp;".1"</f>
        <v>1.1.1.1.1.1</v>
      </c>
      <c r="K54" s="2256"/>
      <c r="L54" s="1369"/>
      <c r="M54" s="1366"/>
      <c r="N54" s="1366"/>
      <c r="O54" s="1366"/>
      <c r="P54" s="2374"/>
      <c r="Q54" s="2374"/>
      <c r="R54" s="357"/>
      <c r="S54" s="2513"/>
      <c r="T54" s="300"/>
      <c r="U54" s="300"/>
      <c r="V54" s="325"/>
      <c r="W54" s="325"/>
      <c r="X54" s="325"/>
      <c r="Y54" s="328" t="str">
        <f>Z53&amp;"-"&amp;AB53</f>
        <v>-</v>
      </c>
      <c r="Z54" s="2309"/>
      <c r="AA54" s="2107"/>
      <c r="AB54" s="2309"/>
      <c r="AC54" s="2107"/>
      <c r="AD54" s="325"/>
      <c r="AE54" s="325"/>
      <c r="AF54" s="325"/>
      <c r="AG54" s="328" t="str">
        <f>AH53&amp;"-"&amp;AJ53</f>
        <v>46388-46752</v>
      </c>
      <c r="AH54" s="2309"/>
      <c r="AI54" s="2107"/>
      <c r="AJ54" s="2309"/>
      <c r="AK54" s="2107"/>
      <c r="AL54" s="325"/>
      <c r="AM54" s="325"/>
      <c r="AN54" s="325"/>
      <c r="AO54" s="328" t="str">
        <f>AP53&amp;"-"&amp;AR53</f>
        <v>46753-47118</v>
      </c>
      <c r="AP54" s="2309"/>
      <c r="AQ54" s="2107"/>
      <c r="AR54" s="2309"/>
      <c r="AS54" s="2107"/>
      <c r="AT54" s="325"/>
      <c r="AU54" s="325"/>
      <c r="AV54" s="325"/>
      <c r="AW54" s="328" t="str">
        <f>AX53&amp;"-"&amp;AZ53</f>
        <v>47119-47483</v>
      </c>
      <c r="AX54" s="2309"/>
      <c r="AY54" s="2107"/>
      <c r="AZ54" s="2309"/>
      <c r="BA54" s="2107"/>
      <c r="BB54" s="325"/>
      <c r="BC54" s="2254"/>
      <c r="BD54" s="1642"/>
      <c r="BE54" s="1624"/>
      <c r="BF54" s="1624" t="str">
        <f>IF(T54="","",T54)</f>
        <v/>
      </c>
      <c r="BG54" s="1624"/>
      <c r="BH54" s="1624"/>
      <c r="BI54" s="1635">
        <v>0</v>
      </c>
    </row>
    <row s="1850" customFormat="1" customHeight="1" ht="15">
      <c r="A55" s="1363"/>
      <c r="B55" s="1363"/>
      <c r="C55" s="1363"/>
      <c r="D55" s="1363"/>
      <c r="E55" s="2259"/>
      <c r="F55" s="2259"/>
      <c r="G55" s="2259"/>
      <c r="H55" s="2259"/>
      <c r="I55" s="2286"/>
      <c r="J55" s="2256" t="str">
        <f>I47&amp;".1"</f>
        <v>1.1.1.1.1.1</v>
      </c>
      <c r="K55" s="1363"/>
      <c r="L55" s="1369"/>
      <c r="M55" s="1366"/>
      <c r="N55" s="1366"/>
      <c r="O55" s="1776"/>
      <c r="P55" s="2374"/>
      <c r="Q55" s="2374"/>
      <c r="R55" s="356"/>
      <c r="S55" s="2781"/>
      <c r="T55" s="2782" t="s">
        <v>417</v>
      </c>
      <c r="U55" s="2783"/>
      <c r="V55" s="2784"/>
      <c r="W55" s="2785"/>
      <c r="X55" s="2786"/>
      <c r="Y55" s="2787"/>
      <c r="Z55" s="2788"/>
      <c r="AA55" s="2789"/>
      <c r="AB55" s="2790"/>
      <c r="AC55" s="2791"/>
      <c r="AD55" s="2792"/>
      <c r="AE55" s="2793"/>
      <c r="AF55" s="2794"/>
      <c r="AG55" s="2795"/>
      <c r="AH55" s="2796"/>
      <c r="AI55" s="2797"/>
      <c r="AJ55" s="2798"/>
      <c r="AK55" s="2799"/>
      <c r="AL55" s="2800"/>
      <c r="AM55" s="2801"/>
      <c r="AN55" s="2802"/>
      <c r="AO55" s="2803"/>
      <c r="AP55" s="2804"/>
      <c r="AQ55" s="2805"/>
      <c r="AR55" s="2806"/>
      <c r="AS55" s="2807"/>
      <c r="AT55" s="2808"/>
      <c r="AU55" s="2809"/>
      <c r="AV55" s="2810"/>
      <c r="AW55" s="2811"/>
      <c r="AX55" s="2812"/>
      <c r="AY55" s="2813"/>
      <c r="AZ55" s="2814"/>
      <c r="BA55" s="2815"/>
      <c r="BB55" s="2816"/>
      <c r="BC55" s="2255"/>
      <c r="BD55" s="1642"/>
      <c r="BE55" s="1624"/>
      <c r="BF55" s="1624" t="str">
        <f>IF(T55="","",T55)</f>
        <v>Добавить вид теплоносителя (параметры теплоносителя)</v>
      </c>
      <c r="BG55" s="1624"/>
      <c r="BH55" s="1624"/>
      <c r="BI55" s="1635">
        <v>0</v>
      </c>
    </row>
    <row customHeight="1" ht="11.549999999999999">
      <c r="A56" s="1363" t="s">
        <v>164</v>
      </c>
      <c r="B56" s="1363" t="s">
        <v>165</v>
      </c>
      <c r="C56" s="1363" t="s">
        <v>166</v>
      </c>
      <c r="D56" s="1363" t="s">
        <v>167</v>
      </c>
      <c r="E56" s="2259"/>
      <c r="F56" s="2259"/>
      <c r="G56" s="2259"/>
      <c r="H56" s="2259"/>
      <c r="I56" s="2256"/>
      <c r="J56" s="1363"/>
      <c r="K56" s="1363"/>
      <c r="L56" s="1364"/>
      <c r="P56" s="2257"/>
      <c r="Q56" s="1331"/>
      <c r="R56" s="356"/>
      <c r="S56" s="1278"/>
      <c r="T56" s="287" t="s">
        <v>418</v>
      </c>
      <c r="U56" s="367"/>
      <c r="V56" s="367"/>
      <c r="W56" s="367"/>
      <c r="X56" s="367"/>
      <c r="Y56" s="367"/>
      <c r="Z56" s="367"/>
      <c r="AA56" s="367"/>
      <c r="AB56" s="367"/>
      <c r="AC56" s="366"/>
      <c r="AD56" s="367"/>
      <c r="AE56" s="367"/>
      <c r="AF56" s="367"/>
      <c r="AG56" s="367"/>
      <c r="AH56" s="367"/>
      <c r="AI56" s="367"/>
      <c r="AJ56" s="367"/>
      <c r="AK56" s="366"/>
      <c r="AL56" s="2817"/>
      <c r="AM56" s="2818"/>
      <c r="AN56" s="2819"/>
      <c r="AO56" s="2820"/>
      <c r="AP56" s="2821"/>
      <c r="AQ56" s="2822"/>
      <c r="AR56" s="2823"/>
      <c r="AS56" s="2824"/>
      <c r="AT56" s="2825"/>
      <c r="AU56" s="2826"/>
      <c r="AV56" s="2827"/>
      <c r="AW56" s="2828"/>
      <c r="AX56" s="2829"/>
      <c r="AY56" s="2830"/>
      <c r="AZ56" s="2831"/>
      <c r="BA56" s="2832"/>
      <c r="BB56" s="367"/>
      <c r="BC56" s="303"/>
      <c r="BE56" s="500"/>
      <c r="BF56" s="500" t="str">
        <f>IF(T56="","",T56)</f>
        <v>Добавить группу потребителей</v>
      </c>
      <c r="BG56" s="500"/>
      <c r="BH56" s="500"/>
      <c r="BI56" s="1155">
        <v>11</v>
      </c>
    </row>
    <row customHeight="1" ht="14.699999999999998">
      <c r="A57" s="1363" t="s">
        <v>164</v>
      </c>
      <c r="B57" s="1363" t="s">
        <v>165</v>
      </c>
      <c r="C57" s="1363" t="s">
        <v>166</v>
      </c>
      <c r="D57" s="1363" t="s">
        <v>167</v>
      </c>
      <c r="E57" s="2259"/>
      <c r="F57" s="2259"/>
      <c r="G57" s="2259"/>
      <c r="H57" s="2258"/>
      <c r="I57" s="1363"/>
      <c r="J57" s="1363"/>
      <c r="K57" s="1363"/>
      <c r="L57" s="1364"/>
      <c r="M57" s="1365"/>
      <c r="N57" s="1365"/>
      <c r="O57" s="537"/>
      <c r="P57" s="360"/>
      <c r="Q57" s="375"/>
      <c r="R57" s="355"/>
      <c r="S57" s="1278"/>
      <c r="T57" s="365" t="s">
        <v>419</v>
      </c>
      <c r="U57" s="367"/>
      <c r="V57" s="367"/>
      <c r="W57" s="367"/>
      <c r="X57" s="367"/>
      <c r="Y57" s="367"/>
      <c r="Z57" s="367"/>
      <c r="AA57" s="367"/>
      <c r="AB57" s="367"/>
      <c r="AC57" s="366"/>
      <c r="AD57" s="367"/>
      <c r="AE57" s="367"/>
      <c r="AF57" s="367"/>
      <c r="AG57" s="367"/>
      <c r="AH57" s="367"/>
      <c r="AI57" s="367"/>
      <c r="AJ57" s="367"/>
      <c r="AK57" s="366"/>
      <c r="AL57" s="2833"/>
      <c r="AM57" s="2834"/>
      <c r="AN57" s="2835"/>
      <c r="AO57" s="2836"/>
      <c r="AP57" s="2837"/>
      <c r="AQ57" s="2838"/>
      <c r="AR57" s="2839"/>
      <c r="AS57" s="2840"/>
      <c r="AT57" s="2841"/>
      <c r="AU57" s="2842"/>
      <c r="AV57" s="2843"/>
      <c r="AW57" s="2844"/>
      <c r="AX57" s="2845"/>
      <c r="AY57" s="2846"/>
      <c r="AZ57" s="2847"/>
      <c r="BA57" s="2848"/>
      <c r="BB57" s="367"/>
      <c r="BC57" s="303"/>
      <c r="BE57" s="500"/>
      <c r="BF57" s="500" t="str">
        <f>IF(T57="","",T57)</f>
        <v>Добавить схему подключения</v>
      </c>
      <c r="BG57" s="500"/>
      <c r="BH57" s="500"/>
      <c r="BI57" s="1155">
        <v>14</v>
      </c>
    </row>
    <row s="1642" customFormat="1" customHeight="1" ht="1.05">
      <c r="A58" s="1343" t="s">
        <v>164</v>
      </c>
      <c r="B58" s="1343" t="s">
        <v>165</v>
      </c>
      <c r="C58" s="1343" t="s">
        <v>166</v>
      </c>
      <c r="D58" s="1314"/>
      <c r="E58" s="2259"/>
      <c r="F58" s="2259"/>
      <c r="G58" s="2258"/>
      <c r="H58" s="1314"/>
      <c r="I58" s="1314"/>
      <c r="J58" s="1314"/>
      <c r="K58" s="1314"/>
      <c r="L58" s="1339"/>
      <c r="M58" s="1315"/>
      <c r="N58" s="1315"/>
      <c r="P58" s="1316"/>
      <c r="Q58" s="1317"/>
      <c r="R58" s="1316"/>
      <c r="S58" s="1322"/>
      <c r="T58" s="1325" t="s">
        <v>168</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V58" s="1324"/>
      <c r="AW58" s="1324"/>
      <c r="AX58" s="1324"/>
      <c r="AY58" s="1324"/>
      <c r="AZ58" s="1324"/>
      <c r="BA58" s="1324"/>
      <c r="BB58" s="1324"/>
      <c r="BC58" s="1324"/>
      <c r="BE58" s="789"/>
      <c r="BF58" s="789" t="str">
        <f>IF(T58="","",T58)</f>
        <v>Добавить источник для дифференциации</v>
      </c>
      <c r="BG58" s="789"/>
      <c r="BH58" s="789"/>
      <c r="BI58" s="518">
        <v>1</v>
      </c>
    </row>
    <row s="1642" customFormat="1" customHeight="1" ht="1.05">
      <c r="A59" s="1343" t="s">
        <v>164</v>
      </c>
      <c r="B59" s="1343" t="s">
        <v>165</v>
      </c>
      <c r="C59" s="1314"/>
      <c r="D59" s="1314"/>
      <c r="E59" s="2259"/>
      <c r="F59" s="2258"/>
      <c r="G59" s="1314"/>
      <c r="H59" s="1314"/>
      <c r="I59" s="1314"/>
      <c r="J59" s="1314"/>
      <c r="K59" s="1314"/>
      <c r="L59" s="1339"/>
      <c r="M59" s="1321"/>
      <c r="N59" s="1321"/>
      <c r="P59" s="1316"/>
      <c r="Q59" s="1317"/>
      <c r="R59" s="1316"/>
      <c r="S59" s="1322"/>
      <c r="T59" s="1325" t="s">
        <v>169</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V59" s="1324"/>
      <c r="AW59" s="1324"/>
      <c r="AX59" s="1324"/>
      <c r="AY59" s="1324"/>
      <c r="AZ59" s="1324"/>
      <c r="BA59" s="1324"/>
      <c r="BB59" s="1324"/>
      <c r="BC59" s="1324"/>
      <c r="BE59" s="789"/>
      <c r="BF59" s="789" t="str">
        <f>IF(T59="","",T59)</f>
        <v>Добавить централизованную систему для дифференциации</v>
      </c>
      <c r="BG59" s="789"/>
      <c r="BH59" s="789"/>
      <c r="BI59" s="518">
        <v>1</v>
      </c>
    </row>
    <row s="1642" customFormat="1" customHeight="1" ht="1.05">
      <c r="A60" s="1343" t="s">
        <v>164</v>
      </c>
      <c r="B60" s="1343"/>
      <c r="C60" s="1343"/>
      <c r="D60" s="1343"/>
      <c r="E60" s="2258"/>
      <c r="F60" s="1343"/>
      <c r="G60" s="1343"/>
      <c r="H60" s="1343"/>
      <c r="I60" s="1343"/>
      <c r="J60" s="1343"/>
      <c r="K60" s="1343"/>
      <c r="L60" s="1346"/>
      <c r="M60" s="1321"/>
      <c r="N60" s="1321"/>
      <c r="O60" s="518"/>
      <c r="P60" s="380"/>
      <c r="Q60" s="1344"/>
      <c r="R60" s="380"/>
      <c r="S60" s="1322"/>
      <c r="T60" s="1325" t="s">
        <v>170</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500"/>
      <c r="BF60" s="500" t="str">
        <f>IF(T60="","",T60)</f>
        <v>Добавить территорию для дифференциации</v>
      </c>
      <c r="BG60" s="500"/>
      <c r="BH60" s="500"/>
      <c r="BI60" s="511">
        <v>1</v>
      </c>
    </row>
    <row s="1642" customFormat="1" customHeight="1" ht="1.05">
      <c r="A61" s="1314"/>
      <c r="B61" s="1314"/>
      <c r="C61" s="1314"/>
      <c r="D61" s="1314"/>
      <c r="E61" s="1343"/>
      <c r="F61" s="1314"/>
      <c r="G61" s="1314"/>
      <c r="H61" s="1314"/>
      <c r="I61" s="1314"/>
      <c r="J61" s="1314"/>
      <c r="K61" s="1314"/>
      <c r="L61" s="1339"/>
      <c r="M61" s="1321"/>
      <c r="N61" s="1321"/>
      <c r="P61" s="1316"/>
      <c r="Q61" s="1317"/>
      <c r="R61" s="1316"/>
      <c r="S61" s="1322"/>
      <c r="T61" s="1325" t="s">
        <v>171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наименование тарифа</v>
      </c>
      <c r="BG61" s="789"/>
      <c r="BH61" s="789"/>
      <c r="BI61" s="518">
        <v>1</v>
      </c>
    </row>
    <row customHeight="1" ht="11.549999999999999">
      <c r="M62" s="1160"/>
      <c r="N62" s="1160"/>
      <c r="O62" s="537"/>
      <c r="P62" s="1155"/>
      <c r="Q62" s="1155"/>
      <c r="R62" s="1155"/>
      <c r="S62" s="1155"/>
      <c r="AL62" s="1635"/>
      <c r="AM62" s="1635"/>
      <c r="AN62" s="1635"/>
      <c r="AO62" s="1635"/>
      <c r="AP62" s="1635"/>
      <c r="AQ62" s="1635"/>
      <c r="AR62" s="1635"/>
      <c r="AS62" s="1635"/>
      <c r="AT62" s="1635"/>
      <c r="AU62" s="1635"/>
      <c r="AV62" s="1635"/>
      <c r="AW62" s="1635"/>
      <c r="AX62" s="1635"/>
      <c r="AY62" s="1635"/>
      <c r="AZ62" s="1635"/>
      <c r="BA62" s="1635"/>
      <c r="BD62" s="1155"/>
      <c r="BE62" s="1155"/>
      <c r="BF62" s="1155"/>
      <c r="BG62" s="1155"/>
      <c r="BH62" s="1155"/>
      <c r="BI62" s="1155">
        <v>11</v>
      </c>
    </row>
    <row customHeight="1" ht="28.5">
      <c r="O63" s="537"/>
      <c r="S63" s="1253"/>
      <c r="T63" s="2285"/>
      <c r="U63" s="2285"/>
      <c r="V63" s="2285"/>
      <c r="W63" s="2285"/>
      <c r="X63" s="2285"/>
      <c r="Y63" s="2285"/>
      <c r="Z63" s="2285"/>
      <c r="AA63" s="2285"/>
      <c r="AB63" s="2285"/>
      <c r="AC63" s="2285"/>
      <c r="AD63" s="2285"/>
      <c r="AE63" s="2285"/>
      <c r="AF63" s="2285"/>
      <c r="AG63" s="2285"/>
      <c r="AH63" s="2285"/>
      <c r="AI63" s="2285"/>
      <c r="AJ63" s="2285"/>
      <c r="AK63" s="2285"/>
      <c r="AL63" s="2385"/>
      <c r="AM63" s="2385"/>
      <c r="AN63" s="2385"/>
      <c r="AO63" s="2385"/>
      <c r="AP63" s="2385"/>
      <c r="AQ63" s="2385"/>
      <c r="AR63" s="2385"/>
      <c r="AS63" s="2385"/>
      <c r="AT63" s="2385"/>
      <c r="AU63" s="2385"/>
      <c r="AV63" s="2385"/>
      <c r="AW63" s="2385"/>
      <c r="AX63" s="2385"/>
      <c r="AY63" s="2385"/>
      <c r="AZ63" s="2385"/>
      <c r="BA63" s="2385"/>
      <c r="BB63" s="2285"/>
      <c r="BC63" s="2285"/>
      <c r="BI63" s="1155">
        <v>27</v>
      </c>
    </row>
    <row customHeight="1" ht="65.25">
      <c r="O64" s="537"/>
      <c r="T64" s="2285"/>
      <c r="U64" s="2285"/>
      <c r="V64" s="2285"/>
      <c r="W64" s="2285"/>
      <c r="X64" s="2285"/>
      <c r="Y64" s="2285"/>
      <c r="Z64" s="2285"/>
      <c r="AA64" s="2285"/>
      <c r="AB64" s="2285"/>
      <c r="AC64" s="2285"/>
      <c r="AD64" s="2285"/>
      <c r="AE64" s="2285"/>
      <c r="AF64" s="2285"/>
      <c r="AG64" s="2285"/>
      <c r="AH64" s="2285"/>
      <c r="AI64" s="2285"/>
      <c r="AJ64" s="2285"/>
      <c r="AK64" s="2285"/>
      <c r="AL64" s="2385"/>
      <c r="AM64" s="2385"/>
      <c r="AN64" s="2385"/>
      <c r="AO64" s="2385"/>
      <c r="AP64" s="2385"/>
      <c r="AQ64" s="2385"/>
      <c r="AR64" s="2385"/>
      <c r="AS64" s="2385"/>
      <c r="AT64" s="2385"/>
      <c r="AU64" s="2385"/>
      <c r="AV64" s="2385"/>
      <c r="AW64" s="2385"/>
      <c r="AX64" s="2385"/>
      <c r="AY64" s="2385"/>
      <c r="AZ64" s="2385"/>
      <c r="BA64" s="2385"/>
      <c r="BB64" s="2285"/>
      <c r="BC64" s="2285"/>
      <c r="BI64" s="1155">
        <v>62</v>
      </c>
    </row>
    <row customHeight="1" ht="14.699999999999998">
      <c r="O65" s="537"/>
      <c r="AL65" s="1635"/>
      <c r="AM65" s="1635"/>
      <c r="AN65" s="1635"/>
      <c r="AO65" s="1635"/>
      <c r="AP65" s="1635"/>
      <c r="AQ65" s="1635"/>
      <c r="AR65" s="1635"/>
      <c r="AS65" s="1635"/>
      <c r="AT65" s="1635"/>
      <c r="AU65" s="1635"/>
      <c r="AV65" s="1635"/>
      <c r="AW65" s="1635"/>
      <c r="AX65" s="1635"/>
      <c r="AY65" s="1635"/>
      <c r="AZ65" s="1635"/>
      <c r="BA65" s="1635"/>
      <c r="BI65" s="1155">
        <v>14</v>
      </c>
    </row>
    <row customHeight="1" ht="18.75">
      <c r="O66" s="537"/>
      <c r="S66" s="1253"/>
      <c r="T66" s="2285"/>
      <c r="U66" s="2285"/>
      <c r="V66" s="2285"/>
      <c r="W66" s="2285"/>
      <c r="X66" s="2285"/>
      <c r="Y66" s="2285"/>
      <c r="Z66" s="2285"/>
      <c r="AA66" s="2285"/>
      <c r="AB66" s="2285"/>
      <c r="AC66" s="2285"/>
      <c r="AD66" s="2285"/>
      <c r="AE66" s="2285"/>
      <c r="AF66" s="2285"/>
      <c r="AG66" s="2285"/>
      <c r="AH66" s="2285"/>
      <c r="AI66" s="2285"/>
      <c r="AJ66" s="2285"/>
      <c r="AK66" s="2285"/>
      <c r="AL66" s="2385"/>
      <c r="AM66" s="2385"/>
      <c r="AN66" s="2385"/>
      <c r="AO66" s="2385"/>
      <c r="AP66" s="2385"/>
      <c r="AQ66" s="2385"/>
      <c r="AR66" s="2385"/>
      <c r="AS66" s="2385"/>
      <c r="AT66" s="2385"/>
      <c r="AU66" s="2385"/>
      <c r="AV66" s="2385"/>
      <c r="AW66" s="2385"/>
      <c r="AX66" s="2385"/>
      <c r="AY66" s="2385"/>
      <c r="AZ66" s="2385"/>
      <c r="BA66" s="2385"/>
      <c r="BB66" s="2285"/>
      <c r="BC66" s="2285"/>
      <c r="BI66" s="1155">
        <v>18</v>
      </c>
    </row>
    <row customHeight="1" ht="18.75">
      <c r="O67" s="537"/>
      <c r="T67" s="2285"/>
      <c r="U67" s="2285"/>
      <c r="V67" s="2285"/>
      <c r="W67" s="2285"/>
      <c r="X67" s="2285"/>
      <c r="Y67" s="2285"/>
      <c r="Z67" s="2285"/>
      <c r="AA67" s="2285"/>
      <c r="AB67" s="2285"/>
      <c r="AC67" s="2285"/>
      <c r="AD67" s="2285"/>
      <c r="AE67" s="2285"/>
      <c r="AF67" s="2285"/>
      <c r="AG67" s="2285"/>
      <c r="AH67" s="2285"/>
      <c r="AI67" s="2285"/>
      <c r="AJ67" s="2285"/>
      <c r="AK67" s="2285"/>
      <c r="AL67" s="2385"/>
      <c r="AM67" s="2385"/>
      <c r="AN67" s="2385"/>
      <c r="AO67" s="2385"/>
      <c r="AP67" s="2385"/>
      <c r="AQ67" s="2385"/>
      <c r="AR67" s="2385"/>
      <c r="AS67" s="2385"/>
      <c r="AT67" s="2385"/>
      <c r="AU67" s="2385"/>
      <c r="AV67" s="2385"/>
      <c r="AW67" s="2385"/>
      <c r="AX67" s="2385"/>
      <c r="AY67" s="2385"/>
      <c r="AZ67" s="2385"/>
      <c r="BA67" s="2385"/>
      <c r="BB67" s="2285"/>
      <c r="BC67" s="2285"/>
      <c r="BI67" s="1155">
        <v>18</v>
      </c>
    </row>
    <row customHeight="1" ht="29.25">
      <c r="O68" s="537"/>
      <c r="S68" s="1253"/>
      <c r="T68" s="2285"/>
      <c r="U68" s="2285"/>
      <c r="V68" s="2285"/>
      <c r="W68" s="2285"/>
      <c r="X68" s="2285"/>
      <c r="Y68" s="2285"/>
      <c r="Z68" s="2285"/>
      <c r="AA68" s="2285"/>
      <c r="AB68" s="2285"/>
      <c r="AC68" s="2285"/>
      <c r="AD68" s="2285"/>
      <c r="AE68" s="2285"/>
      <c r="AF68" s="2285"/>
      <c r="AG68" s="2285"/>
      <c r="AH68" s="2285"/>
      <c r="AI68" s="2285"/>
      <c r="AJ68" s="2285"/>
      <c r="AK68" s="2285"/>
      <c r="AL68" s="2385"/>
      <c r="AM68" s="2385"/>
      <c r="AN68" s="2385"/>
      <c r="AO68" s="2385"/>
      <c r="AP68" s="2385"/>
      <c r="AQ68" s="2385"/>
      <c r="AR68" s="2385"/>
      <c r="AS68" s="2385"/>
      <c r="AT68" s="2385"/>
      <c r="AU68" s="2385"/>
      <c r="AV68" s="2385"/>
      <c r="AW68" s="2385"/>
      <c r="AX68" s="2385"/>
      <c r="AY68" s="2385"/>
      <c r="AZ68" s="2385"/>
      <c r="BA68" s="2385"/>
      <c r="BB68" s="2285"/>
      <c r="BC68" s="2285"/>
      <c r="BI68" s="1155">
        <v>28</v>
      </c>
    </row>
    <row customHeight="1" ht="22.5" hidden="1">
      <c r="A69" s="1160" t="s">
        <v>82</v>
      </c>
      <c r="B69" s="1160">
        <v>0</v>
      </c>
      <c r="C69" s="1160">
        <v>0</v>
      </c>
      <c r="D69" s="1160">
        <v>0</v>
      </c>
      <c r="E69" s="1160">
        <v>0</v>
      </c>
      <c r="F69" s="1160">
        <v>0</v>
      </c>
      <c r="G69" s="1160">
        <v>0</v>
      </c>
      <c r="H69" s="1160">
        <v>0</v>
      </c>
      <c r="I69" s="1160">
        <v>0</v>
      </c>
      <c r="J69" s="1160">
        <v>0</v>
      </c>
      <c r="K69" s="1160">
        <v>0</v>
      </c>
      <c r="L69" s="1329">
        <v>0</v>
      </c>
      <c r="M69" s="1362">
        <v>0</v>
      </c>
      <c r="N69" s="1362">
        <v>0</v>
      </c>
      <c r="O69" s="1362">
        <v>0</v>
      </c>
      <c r="P69" s="1328">
        <v>3</v>
      </c>
      <c r="Q69" s="344">
        <v>3</v>
      </c>
      <c r="R69" s="344">
        <v>3</v>
      </c>
      <c r="S69" s="581">
        <v>12</v>
      </c>
      <c r="T69" s="1155">
        <v>31</v>
      </c>
      <c r="U69" s="1155">
        <v>0</v>
      </c>
      <c r="V69" s="1155">
        <v>0</v>
      </c>
      <c r="W69" s="1155">
        <v>0</v>
      </c>
      <c r="X69" s="1155">
        <v>0</v>
      </c>
      <c r="Y69" s="1155">
        <v>0</v>
      </c>
      <c r="Z69" s="1155">
        <v>0</v>
      </c>
      <c r="AA69" s="1155">
        <v>0</v>
      </c>
      <c r="AB69" s="1155">
        <v>0</v>
      </c>
      <c r="AC69" s="1155">
        <v>0</v>
      </c>
      <c r="AD69" s="1155">
        <v>24</v>
      </c>
      <c r="AE69" s="1155">
        <v>0</v>
      </c>
      <c r="AF69" s="1155">
        <v>24</v>
      </c>
      <c r="AG69" s="1155">
        <v>24</v>
      </c>
      <c r="AH69" s="1155">
        <v>11</v>
      </c>
      <c r="AI69" s="1155">
        <v>3</v>
      </c>
      <c r="AJ69" s="1155">
        <v>11</v>
      </c>
      <c r="AK69" s="1155">
        <v>0</v>
      </c>
      <c r="AL69" s="1635">
        <v>0</v>
      </c>
      <c r="AM69" s="1635">
        <v>0</v>
      </c>
      <c r="AN69" s="1635">
        <v>0</v>
      </c>
      <c r="AO69" s="1635">
        <v>0</v>
      </c>
      <c r="AP69" s="1635">
        <v>0</v>
      </c>
      <c r="AQ69" s="1635">
        <v>0</v>
      </c>
      <c r="AR69" s="1635">
        <v>0</v>
      </c>
      <c r="AS69" s="1635">
        <v>0</v>
      </c>
      <c r="AT69" s="1635">
        <v>0</v>
      </c>
      <c r="AU69" s="1635">
        <v>0</v>
      </c>
      <c r="AV69" s="1635">
        <v>0</v>
      </c>
      <c r="AW69" s="1635">
        <v>0</v>
      </c>
      <c r="AX69" s="1635">
        <v>0</v>
      </c>
      <c r="AY69" s="1635">
        <v>0</v>
      </c>
      <c r="AZ69" s="1635">
        <v>0</v>
      </c>
      <c r="BA69" s="163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80">
    <mergeCell ref="T67:BC67"/>
    <mergeCell ref="T68:BC68"/>
    <mergeCell ref="T66:BC66"/>
    <mergeCell ref="BC49:BC51"/>
    <mergeCell ref="T63:BC63"/>
    <mergeCell ref="T64:BC64"/>
    <mergeCell ref="J48:J51"/>
    <mergeCell ref="Q48:Q51"/>
    <mergeCell ref="V48:AC48"/>
    <mergeCell ref="AD48:BB48"/>
    <mergeCell ref="K49:K50"/>
    <mergeCell ref="Z49:Z50"/>
    <mergeCell ref="AA49:AA50"/>
    <mergeCell ref="AB49:AB50"/>
    <mergeCell ref="AC49:AC50"/>
    <mergeCell ref="AH49:AH50"/>
    <mergeCell ref="AI49:AI50"/>
    <mergeCell ref="AJ49:AJ50"/>
    <mergeCell ref="AK49:AK50"/>
    <mergeCell ref="E43:E60"/>
    <mergeCell ref="V43:AC43"/>
    <mergeCell ref="AD43:BB43"/>
    <mergeCell ref="F44:F59"/>
    <mergeCell ref="V44:AC44"/>
    <mergeCell ref="AD44:BB44"/>
    <mergeCell ref="G45:G58"/>
    <mergeCell ref="V45:AC45"/>
    <mergeCell ref="AD45:BB45"/>
    <mergeCell ref="H46:H57"/>
    <mergeCell ref="V46:AC46"/>
    <mergeCell ref="AD46:BB46"/>
    <mergeCell ref="I47:I56"/>
    <mergeCell ref="P47:P56"/>
    <mergeCell ref="V47:AC47"/>
    <mergeCell ref="AD47:BB47"/>
    <mergeCell ref="AH40:AJ40"/>
    <mergeCell ref="AA41:AB41"/>
    <mergeCell ref="AI41:AJ41"/>
    <mergeCell ref="AA42:AB42"/>
    <mergeCell ref="AI42:AJ42"/>
    <mergeCell ref="S38:BB38"/>
    <mergeCell ref="BC38:BC41"/>
    <mergeCell ref="S39:S41"/>
    <mergeCell ref="T39:T41"/>
    <mergeCell ref="V39:AB39"/>
    <mergeCell ref="AC39:AC41"/>
    <mergeCell ref="AD39:AJ39"/>
    <mergeCell ref="AK39:AK41"/>
    <mergeCell ref="BB39:BB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C8:BC10"/>
    <mergeCell ref="AH17:AH18"/>
    <mergeCell ref="AI17:AI18"/>
    <mergeCell ref="AJ17:AJ18"/>
    <mergeCell ref="AK17:AK18"/>
    <mergeCell ref="AH8:AH9"/>
    <mergeCell ref="AI8:AI9"/>
    <mergeCell ref="AJ8:AJ9"/>
    <mergeCell ref="AK8:AK9"/>
    <mergeCell ref="V7:AC7"/>
    <mergeCell ref="AD7:BB7"/>
    <mergeCell ref="V2:AC2"/>
    <mergeCell ref="AD2:BB2"/>
    <mergeCell ref="V3:AC3"/>
    <mergeCell ref="AD3:BB3"/>
    <mergeCell ref="V4:AC4"/>
    <mergeCell ref="AD4:BB4"/>
    <mergeCell ref="V5:AC5"/>
    <mergeCell ref="AD5:BB5"/>
    <mergeCell ref="V6:AC6"/>
    <mergeCell ref="AD6:BB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BC53:BC55"/>
    <mergeCell ref="AH53:AH54"/>
    <mergeCell ref="AI53:AI54"/>
    <mergeCell ref="AJ53:AJ54"/>
    <mergeCell ref="AK53:AK54"/>
    <mergeCell ref="V52:AC52"/>
    <mergeCell ref="AD52:BB52"/>
    <mergeCell ref="J52:J55"/>
    <mergeCell ref="Q52:Q55"/>
    <mergeCell ref="K53:K54"/>
    <mergeCell ref="Z53:Z54"/>
    <mergeCell ref="AA53:AA54"/>
    <mergeCell ref="AB53:AB54"/>
    <mergeCell ref="AC53:AC54"/>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53:AP54"/>
    <mergeCell ref="AQ53:AQ54"/>
    <mergeCell ref="AR53:AR54"/>
    <mergeCell ref="AS53:AS54"/>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X53:AX54"/>
    <mergeCell ref="AY53:AY54"/>
    <mergeCell ref="AZ53:AZ54"/>
    <mergeCell ref="BA53:BA54"/>
  </mergeCells>
  <dataValidations count="8">
    <dataValidation allowBlank="1" promptTitle="checkPeriodRange" sqref="Y65590 Y131126 Y196662 Y262198 Y327734 Y393270 Y458806 Y524342 Y589878 Y655414 Y720950 Y786486 Y852022 Y917558 Y983094 Y9 AG65590 AG131126 AG196662 AG262198 AG327734 AG393270 AG458806 AG524342 AG589878 AG655414 AG720950 AG786486 AG852022 AG917558 AG983094 AG9 AG50 AG18 Y50 Y54 AG54 AO9 AO50 AO54 AW9 AW50 AW54"/>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I65589 AI131125 AI196661 AI262197 AI327733 AI393269 AI458805 AI524341 AI589877 AI655413 AI720949 AI786485 AI852021 AI917557 AI983093 AK327733:BA327733 AK393269:BA393269 AK49 AQ49 AS49 AY49 BA49 AK524341:BA524341 AK8 AQ8 AS8 AY8 BA8 AK589877:BA589877 AK655413:BA655413 AK17 AK720949:BA720949 AK786485:BA786485 AK852021:BA852021 AK917557:BA917557 AK983093:BA983093 AK65589:BA65589 AK131125:BA131125 AI49 AK458805:BA458805 AI8 AC8 AA8 AI17 AK196661:BA196661 AA49 AC49 AK262197:BA262197 AA53 AC53 AI53 AK53 AQ53 AS53 AY53 BA5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H65589 AH131125 AH196661 AH262197 AH327733 AH393269 AH458805 AH524341 AH589877 AH655413 AH720949 AH786485 AH852021 AH917557 AH983093 AJ65589 AJ131125 AJ196661 AJ262197 AJ327733 AJ393269 AJ458805 AJ524341 AJ589877 AJ655413 AJ720949 AJ786485 AJ852021 AJ917557 AJ983093 AJ49 AH49 AH8 AJ8 AB8 AH17 AJ17 Z49 AB49 Z53 AB53 AH53 AJ53 AP8 AR8 AP49 AR49 AP53 AR53 AX8 AZ8 AX49 AZ49 AX53 AZ53"/>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formula1>900</formula1>
    </dataValidation>
    <dataValidation type="list" allowBlank="1" showInputMessage="1" showErrorMessage="1" errorTitle="Ошибка" error="Выберите значение из списка" sqref="V983091:W983091 V65587:W65587 V131123:W131123 V196659:W196659 V262195:W262195 V327731:W327731 V393267:W393267 V458803:W458803 V524339:W524339 V589875:W589875 V655411:W655411 V720947:W720947 V786483:W786483 V852019:W852019 V917555:W917555 AD983091:AE983091 AD65587:AE65587 AD131123:AE131123 AD196659:AE196659 AD262195:AE262195 AD327731:AE327731 AD393267:AE393267 AD458803:AE458803 AD524339:AE524339 AD589875:AE589875 AD655411:AE655411 AD720947:AE720947 AD786483:AE786483 AD852019:AE852019 AD917555:AE917555">
      <formula1>kind_of_scheme_in</formula1>
    </dataValidation>
    <dataValidation allowBlank="1" sqref="S131127:BC131133 S196663:BC196669 S262199:BC262205 S327735:BC327741 S393271:BC393277 S458807:BC458813 S524343:BC524349 S589879:BC589885 S655415:BC655421 S720951:BC720957 S786487:BC786493 S852023:BC852029 S917559:BC917565 S983095:BC983101 S65591:BC65597"/>
    <dataValidation type="list" allowBlank="1" showInputMessage="1" errorTitle="Ошибка" error="Выберите значение из списка" prompt="Выберите значение из списка" sqref="V983092:BB983092 V65588:BB65588 V131124:BB131124 V196660:BB196660 V262196:BB262196 V327732:BB327732 V393268:BB393268 V458804:BB458804 V524340:BB524340 V589876:BB589876 V655412:BB655412 V720948:BB720948 V786484:BB786484 V852020:BB852020 V917556:BB917556">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CC7271-50B7-CEA5-CF38-29C56D3E8D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409</v>
      </c>
      <c r="M6" s="1635"/>
      <c r="P6" s="2257">
        <v>1</v>
      </c>
      <c r="Q6" s="1954"/>
      <c r="R6" s="356"/>
      <c r="S6" s="1958">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412</v>
      </c>
      <c r="M7" s="1635"/>
      <c r="N7" s="1631"/>
      <c r="P7" s="2257"/>
      <c r="Q7" s="2257">
        <v>1</v>
      </c>
      <c r="R7" s="357"/>
      <c r="S7" s="1958">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415</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416</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417</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168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169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"ХТК"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46140</v>
      </c>
      <c r="W30" s="2264"/>
      <c r="X30" s="2264"/>
      <c r="Y30" s="2264"/>
      <c r="Z30" s="2264"/>
      <c r="AA30" s="2264"/>
      <c r="AB30" s="2264"/>
      <c r="AC30" s="1635"/>
      <c r="AD30" s="2264" t="str">
        <f>IF(TITLE_DATE_PR_CHANGE="",IF(TITLE_DATE_PR="","",TITLE_DATE_PR),TITLE_DATE_PR_CHANGE)</f>
        <v>46140</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2026-290</v>
      </c>
      <c r="W31" s="2251"/>
      <c r="X31" s="2251"/>
      <c r="Y31" s="2251"/>
      <c r="Z31" s="2251"/>
      <c r="AA31" s="2251"/>
      <c r="AB31" s="2251"/>
      <c r="AC31" s="1635"/>
      <c r="AD31" s="2251" t="str">
        <f>IF(TITLE_NUMBER_PR_CHANGE="",IF(TITLE_NUMBER_PR="","",TITLE_NUMBER_PR),TITLE_NUMBER_PR_CHANGE)</f>
        <v>2026-290</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46140</v>
      </c>
      <c r="W34" s="2264"/>
      <c r="X34" s="2264"/>
      <c r="Y34" s="2264"/>
      <c r="Z34" s="2264"/>
      <c r="AA34" s="2264"/>
      <c r="AB34" s="2264"/>
      <c r="AC34" s="1635"/>
      <c r="AD34" s="2264" t="str">
        <f>IF(TITLE_DATE_PR_CHANGE="",IF(TITLE_DATE_PR="","",TITLE_DATE_PR),TITLE_DATE_PR_CHANGE)</f>
        <v>46140</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2026-290</v>
      </c>
      <c r="W35" s="2251"/>
      <c r="X35" s="2251"/>
      <c r="Y35" s="2251"/>
      <c r="Z35" s="2251"/>
      <c r="AA35" s="2251"/>
      <c r="AB35" s="2251"/>
      <c r="AC35" s="1635"/>
      <c r="AD35" s="2251" t="str">
        <f>IF(TITLE_NUMBER_PR_CHANGE="",IF(TITLE_NUMBER_PR="","",TITLE_NUMBER_PR),TITLE_NUMBER_PR_CHANGE)</f>
        <v>2026-290</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631">
        <v>14</v>
      </c>
    </row>
    <row customHeight="1" ht="14.699999999999998">
      <c r="Q39" s="376"/>
      <c r="R39" s="376"/>
      <c r="S39" s="2273" t="s">
        <v>88</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452</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135</v>
      </c>
      <c r="C41" s="1266" t="s">
        <v>136</v>
      </c>
      <c r="D41" s="1266" t="s">
        <v>137</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218</v>
      </c>
      <c r="B44" s="1267" t="s">
        <v>219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1624"/>
      <c r="AP44" s="1624" t="str">
        <f>IF(T44="","",T44)</f>
        <v>Территория действия тарифа</v>
      </c>
      <c r="AQ44" s="1624"/>
      <c r="AR44" s="1624"/>
      <c r="AS44" s="1631">
        <v>21</v>
      </c>
    </row>
    <row customHeight="1" ht="24">
      <c r="A45" s="1267" t="s">
        <v>218</v>
      </c>
      <c r="B45" s="1267" t="s">
        <v>219</v>
      </c>
      <c r="C45" s="1267" t="s">
        <v>220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1624"/>
      <c r="AP45" s="1624" t="str">
        <f>IF(T45="","",T45)</f>
        <v>Наименование системы теплоснабжения </v>
      </c>
      <c r="AQ45" s="1624"/>
      <c r="AR45" s="1624"/>
      <c r="AS45" s="1631">
        <v>23</v>
      </c>
    </row>
    <row customHeight="1" ht="22.049999999999997">
      <c r="A46" s="1267" t="s">
        <v>218</v>
      </c>
      <c r="B46" s="1267" t="s">
        <v>219</v>
      </c>
      <c r="C46" s="1267" t="s">
        <v>220</v>
      </c>
      <c r="D46" s="1267" t="s">
        <v>221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1624"/>
      <c r="AP46" s="1624" t="str">
        <f>IF(T46="","",T46)</f>
        <v>Источник тепловой энергии  </v>
      </c>
      <c r="AQ46" s="1624"/>
      <c r="AR46" s="1624"/>
      <c r="AS46" s="1631">
        <v>21</v>
      </c>
    </row>
    <row customHeight="1" ht="49.5">
      <c r="A47" s="1267" t="s">
        <v>218</v>
      </c>
      <c r="B47" s="1267" t="s">
        <v>219</v>
      </c>
      <c r="C47" s="1267" t="s">
        <v>220</v>
      </c>
      <c r="D47" s="1267" t="s">
        <v>221</v>
      </c>
      <c r="E47" s="2290"/>
      <c r="F47" s="2290"/>
      <c r="G47" s="2290"/>
      <c r="H47" s="2290"/>
      <c r="I47" s="2127" t="str">
        <f>S46&amp;".1"</f>
        <v>....1</v>
      </c>
      <c r="J47" s="1267"/>
      <c r="K47" s="1267"/>
      <c r="L47" s="1310" t="s">
        <v>409</v>
      </c>
      <c r="P47" s="2257">
        <v>1</v>
      </c>
      <c r="Q47" s="1954"/>
      <c r="R47" s="356"/>
      <c r="S47" s="1958"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218</v>
      </c>
      <c r="B48" s="1267" t="s">
        <v>219</v>
      </c>
      <c r="C48" s="1267" t="s">
        <v>220</v>
      </c>
      <c r="D48" s="1267" t="s">
        <v>221</v>
      </c>
      <c r="E48" s="2290"/>
      <c r="F48" s="2290"/>
      <c r="G48" s="2290"/>
      <c r="H48" s="2290"/>
      <c r="I48" s="2101"/>
      <c r="J48" s="2127" t="str">
        <f>I47&amp;".1"</f>
        <v>....1.1</v>
      </c>
      <c r="K48" s="1267"/>
      <c r="L48" s="1310" t="s">
        <v>412</v>
      </c>
      <c r="P48" s="2257"/>
      <c r="Q48" s="2257">
        <v>1</v>
      </c>
      <c r="R48" s="357"/>
      <c r="S48" s="1958"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1624"/>
      <c r="AP48" s="1624" t="str">
        <f>IF(T48="","",T48)</f>
        <v>Группа потребителей</v>
      </c>
      <c r="AQ48" s="1624"/>
      <c r="AR48" s="1624"/>
      <c r="AS48" s="1631">
        <v>21</v>
      </c>
    </row>
    <row customHeight="1" ht="22.049999999999997">
      <c r="A49" s="1267" t="s">
        <v>218</v>
      </c>
      <c r="B49" s="1267" t="s">
        <v>219</v>
      </c>
      <c r="C49" s="1267" t="s">
        <v>220</v>
      </c>
      <c r="D49" s="1267" t="s">
        <v>221</v>
      </c>
      <c r="E49" s="2290"/>
      <c r="F49" s="2290"/>
      <c r="G49" s="2290"/>
      <c r="H49" s="2290"/>
      <c r="I49" s="2101"/>
      <c r="J49" s="2101"/>
      <c r="K49" s="2127" t="str">
        <f>J48&amp;".1"</f>
        <v>....1.1.1</v>
      </c>
      <c r="L49" s="1310" t="s">
        <v>415</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416</v>
      </c>
      <c r="AN49" s="1636">
        <f>STRCHECKDATE(V50:AL50)</f>
      </c>
      <c r="AO49" s="1624"/>
      <c r="AP49" s="1624" t="str">
        <f>IF(T49="","",T49)</f>
        <v/>
      </c>
      <c r="AQ49" s="1624"/>
      <c r="AR49" s="1624"/>
      <c r="AS49" s="1631">
        <v>21</v>
      </c>
    </row>
    <row customHeight="1" ht="1.05">
      <c r="A50" s="1267" t="s">
        <v>218</v>
      </c>
      <c r="B50" s="1267" t="s">
        <v>219</v>
      </c>
      <c r="C50" s="1267" t="s">
        <v>220</v>
      </c>
      <c r="D50" s="1267" t="s">
        <v>221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218</v>
      </c>
      <c r="B51" s="1267" t="s">
        <v>219</v>
      </c>
      <c r="C51" s="1267" t="s">
        <v>220</v>
      </c>
      <c r="D51" s="1267" t="s">
        <v>221</v>
      </c>
      <c r="E51" s="2290"/>
      <c r="F51" s="2290"/>
      <c r="G51" s="2290"/>
      <c r="H51" s="2290"/>
      <c r="I51" s="2101"/>
      <c r="J51" s="2127"/>
      <c r="K51" s="1267"/>
      <c r="L51" s="1310"/>
      <c r="P51" s="2257"/>
      <c r="Q51" s="2257"/>
      <c r="R51" s="356"/>
      <c r="S51" s="1278"/>
      <c r="T51" s="288" t="s">
        <v>417</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218</v>
      </c>
      <c r="B52" s="1267" t="s">
        <v>219</v>
      </c>
      <c r="C52" s="1267" t="s">
        <v>220</v>
      </c>
      <c r="D52" s="1267" t="s">
        <v>221</v>
      </c>
      <c r="E52" s="2290"/>
      <c r="F52" s="2290"/>
      <c r="G52" s="2290"/>
      <c r="H52" s="2290"/>
      <c r="I52" s="2127"/>
      <c r="J52" s="1267"/>
      <c r="K52" s="1267"/>
      <c r="L52" s="1310"/>
      <c r="P52" s="2257"/>
      <c r="Q52" s="1954"/>
      <c r="R52" s="356"/>
      <c r="S52" s="1278"/>
      <c r="T52" s="287" t="s">
        <v>418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218</v>
      </c>
      <c r="B53" s="1267" t="s">
        <v>219</v>
      </c>
      <c r="C53" s="1267" t="s">
        <v>220</v>
      </c>
      <c r="D53" s="1267" t="s">
        <v>221</v>
      </c>
      <c r="E53" s="2290"/>
      <c r="F53" s="2290"/>
      <c r="G53" s="2290"/>
      <c r="H53" s="2289"/>
      <c r="I53" s="1267"/>
      <c r="J53" s="1267"/>
      <c r="K53" s="1267"/>
      <c r="L53" s="1310"/>
      <c r="M53" s="1610"/>
      <c r="N53" s="1610"/>
      <c r="O53" s="1635"/>
      <c r="P53" s="360"/>
      <c r="Q53" s="375"/>
      <c r="R53" s="355"/>
      <c r="S53" s="1278"/>
      <c r="T53" s="365" t="s">
        <v>419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218</v>
      </c>
      <c r="B54" s="1375" t="s">
        <v>219</v>
      </c>
      <c r="C54" s="1375" t="s">
        <v>220</v>
      </c>
      <c r="D54" s="1374"/>
      <c r="E54" s="2290"/>
      <c r="F54" s="2290"/>
      <c r="G54" s="2289"/>
      <c r="H54" s="1374"/>
      <c r="I54" s="1374"/>
      <c r="J54" s="1374"/>
      <c r="K54" s="1374"/>
      <c r="L54" s="1377"/>
      <c r="M54" s="1378"/>
      <c r="N54" s="1378"/>
      <c r="O54" s="351"/>
      <c r="P54" s="1316"/>
      <c r="Q54" s="1317"/>
      <c r="R54" s="1316"/>
      <c r="S54" s="1322"/>
      <c r="T54" s="1325" t="s">
        <v>168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218</v>
      </c>
      <c r="B55" s="1375" t="s">
        <v>219</v>
      </c>
      <c r="C55" s="1374"/>
      <c r="D55" s="1374"/>
      <c r="E55" s="2290"/>
      <c r="F55" s="2289"/>
      <c r="G55" s="1374"/>
      <c r="H55" s="1374"/>
      <c r="I55" s="1374"/>
      <c r="J55" s="1374"/>
      <c r="K55" s="1374"/>
      <c r="L55" s="1377"/>
      <c r="M55" s="1379"/>
      <c r="N55" s="1379"/>
      <c r="O55" s="351"/>
      <c r="P55" s="1316"/>
      <c r="Q55" s="1317"/>
      <c r="R55" s="1316"/>
      <c r="S55" s="1322"/>
      <c r="T55" s="1325" t="s">
        <v>169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218</v>
      </c>
      <c r="B56" s="1375"/>
      <c r="C56" s="1375"/>
      <c r="D56" s="1375"/>
      <c r="E56" s="2289"/>
      <c r="F56" s="1375"/>
      <c r="G56" s="1375"/>
      <c r="H56" s="1375"/>
      <c r="I56" s="1375"/>
      <c r="J56" s="1375"/>
      <c r="K56" s="1375"/>
      <c r="L56" s="1381"/>
      <c r="M56" s="1379"/>
      <c r="N56" s="1379"/>
      <c r="O56" s="351"/>
      <c r="P56" s="380"/>
      <c r="Q56" s="1344"/>
      <c r="R56" s="380"/>
      <c r="S56" s="1322"/>
      <c r="T56" s="1325" t="s">
        <v>170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1AE438-9F98-4E18-C981-4371015CB7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409</v>
      </c>
      <c r="M6" s="1635"/>
      <c r="P6" s="2257">
        <v>1</v>
      </c>
      <c r="Q6" s="1954"/>
      <c r="R6" s="356"/>
      <c r="S6" s="1958">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412</v>
      </c>
      <c r="M7" s="1635"/>
      <c r="N7" s="1631"/>
      <c r="P7" s="2257"/>
      <c r="Q7" s="2257">
        <v>1</v>
      </c>
      <c r="R7" s="357"/>
      <c r="S7" s="1958">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415</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416</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417</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168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169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"ХТК"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46140</v>
      </c>
      <c r="W30" s="2264"/>
      <c r="X30" s="2264"/>
      <c r="Y30" s="2264"/>
      <c r="Z30" s="2264"/>
      <c r="AA30" s="2264"/>
      <c r="AB30" s="2264"/>
      <c r="AC30" s="1635"/>
      <c r="AD30" s="2264" t="str">
        <f>IF(TITLE_DATE_PR_CHANGE="",IF(TITLE_DATE_PR="","",TITLE_DATE_PR),TITLE_DATE_PR_CHANGE)</f>
        <v>46140</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2026-290</v>
      </c>
      <c r="W31" s="2251"/>
      <c r="X31" s="2251"/>
      <c r="Y31" s="2251"/>
      <c r="Z31" s="2251"/>
      <c r="AA31" s="2251"/>
      <c r="AB31" s="2251"/>
      <c r="AC31" s="1635"/>
      <c r="AD31" s="2251" t="str">
        <f>IF(TITLE_NUMBER_PR_CHANGE="",IF(TITLE_NUMBER_PR="","",TITLE_NUMBER_PR),TITLE_NUMBER_PR_CHANGE)</f>
        <v>2026-290</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46140</v>
      </c>
      <c r="W34" s="2264"/>
      <c r="X34" s="2264"/>
      <c r="Y34" s="2264"/>
      <c r="Z34" s="2264"/>
      <c r="AA34" s="2264"/>
      <c r="AB34" s="2264"/>
      <c r="AC34" s="1635"/>
      <c r="AD34" s="2264" t="str">
        <f>IF(TITLE_DATE_PR_CHANGE="",IF(TITLE_DATE_PR="","",TITLE_DATE_PR),TITLE_DATE_PR_CHANGE)</f>
        <v>46140</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2026-290</v>
      </c>
      <c r="W35" s="2251"/>
      <c r="X35" s="2251"/>
      <c r="Y35" s="2251"/>
      <c r="Z35" s="2251"/>
      <c r="AA35" s="2251"/>
      <c r="AB35" s="2251"/>
      <c r="AC35" s="1635"/>
      <c r="AD35" s="2251" t="str">
        <f>IF(TITLE_NUMBER_PR_CHANGE="",IF(TITLE_NUMBER_PR="","",TITLE_NUMBER_PR),TITLE_NUMBER_PR_CHANGE)</f>
        <v>2026-290</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631">
        <v>14</v>
      </c>
    </row>
    <row customHeight="1" ht="14.699999999999998">
      <c r="Q39" s="376"/>
      <c r="R39" s="376"/>
      <c r="S39" s="2273" t="s">
        <v>88</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452</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135</v>
      </c>
      <c r="C41" s="1266" t="s">
        <v>136</v>
      </c>
      <c r="D41" s="1266" t="s">
        <v>137</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218</v>
      </c>
      <c r="B44" s="1267" t="s">
        <v>219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1624"/>
      <c r="AP44" s="1624" t="str">
        <f>IF(T44="","",T44)</f>
        <v>Территория действия тарифа</v>
      </c>
      <c r="AQ44" s="1624"/>
      <c r="AR44" s="1624"/>
      <c r="AS44" s="1631">
        <v>21</v>
      </c>
    </row>
    <row customHeight="1" ht="24">
      <c r="A45" s="1267" t="s">
        <v>218</v>
      </c>
      <c r="B45" s="1267" t="s">
        <v>219</v>
      </c>
      <c r="C45" s="1267" t="s">
        <v>220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1624"/>
      <c r="AP45" s="1624" t="str">
        <f>IF(T45="","",T45)</f>
        <v>Наименование системы теплоснабжения </v>
      </c>
      <c r="AQ45" s="1624"/>
      <c r="AR45" s="1624"/>
      <c r="AS45" s="1631">
        <v>23</v>
      </c>
    </row>
    <row customHeight="1" ht="22.049999999999997">
      <c r="A46" s="1267" t="s">
        <v>218</v>
      </c>
      <c r="B46" s="1267" t="s">
        <v>219</v>
      </c>
      <c r="C46" s="1267" t="s">
        <v>220</v>
      </c>
      <c r="D46" s="1267" t="s">
        <v>221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1624"/>
      <c r="AP46" s="1624" t="str">
        <f>IF(T46="","",T46)</f>
        <v>Источник тепловой энергии  </v>
      </c>
      <c r="AQ46" s="1624"/>
      <c r="AR46" s="1624"/>
      <c r="AS46" s="1631">
        <v>21</v>
      </c>
    </row>
    <row customHeight="1" ht="49.5">
      <c r="A47" s="1267" t="s">
        <v>218</v>
      </c>
      <c r="B47" s="1267" t="s">
        <v>219</v>
      </c>
      <c r="C47" s="1267" t="s">
        <v>220</v>
      </c>
      <c r="D47" s="1267" t="s">
        <v>221</v>
      </c>
      <c r="E47" s="2290"/>
      <c r="F47" s="2290"/>
      <c r="G47" s="2290"/>
      <c r="H47" s="2290"/>
      <c r="I47" s="2127" t="str">
        <f>S46&amp;".1"</f>
        <v>....1</v>
      </c>
      <c r="J47" s="1267"/>
      <c r="K47" s="1267"/>
      <c r="L47" s="1310" t="s">
        <v>409</v>
      </c>
      <c r="P47" s="2257">
        <v>1</v>
      </c>
      <c r="Q47" s="1954"/>
      <c r="R47" s="356"/>
      <c r="S47" s="1958"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218</v>
      </c>
      <c r="B48" s="1267" t="s">
        <v>219</v>
      </c>
      <c r="C48" s="1267" t="s">
        <v>220</v>
      </c>
      <c r="D48" s="1267" t="s">
        <v>221</v>
      </c>
      <c r="E48" s="2290"/>
      <c r="F48" s="2290"/>
      <c r="G48" s="2290"/>
      <c r="H48" s="2290"/>
      <c r="I48" s="2101"/>
      <c r="J48" s="2127" t="str">
        <f>I47&amp;".1"</f>
        <v>....1.1</v>
      </c>
      <c r="K48" s="1267"/>
      <c r="L48" s="1310" t="s">
        <v>412</v>
      </c>
      <c r="P48" s="2257"/>
      <c r="Q48" s="2257">
        <v>1</v>
      </c>
      <c r="R48" s="357"/>
      <c r="S48" s="1958"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1624"/>
      <c r="AP48" s="1624" t="str">
        <f>IF(T48="","",T48)</f>
        <v>Группа потребителей</v>
      </c>
      <c r="AQ48" s="1624"/>
      <c r="AR48" s="1624"/>
      <c r="AS48" s="1631">
        <v>21</v>
      </c>
    </row>
    <row customHeight="1" ht="22.049999999999997">
      <c r="A49" s="1267" t="s">
        <v>218</v>
      </c>
      <c r="B49" s="1267" t="s">
        <v>219</v>
      </c>
      <c r="C49" s="1267" t="s">
        <v>220</v>
      </c>
      <c r="D49" s="1267" t="s">
        <v>221</v>
      </c>
      <c r="E49" s="2290"/>
      <c r="F49" s="2290"/>
      <c r="G49" s="2290"/>
      <c r="H49" s="2290"/>
      <c r="I49" s="2101"/>
      <c r="J49" s="2101"/>
      <c r="K49" s="2127" t="str">
        <f>J48&amp;".1"</f>
        <v>....1.1.1</v>
      </c>
      <c r="L49" s="1310" t="s">
        <v>415</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416</v>
      </c>
      <c r="AN49" s="1636">
        <f>STRCHECKDATE(V50:AL50)</f>
      </c>
      <c r="AO49" s="1624"/>
      <c r="AP49" s="1624" t="str">
        <f>IF(T49="","",T49)</f>
        <v/>
      </c>
      <c r="AQ49" s="1624"/>
      <c r="AR49" s="1624"/>
      <c r="AS49" s="1631">
        <v>21</v>
      </c>
    </row>
    <row customHeight="1" ht="1.05">
      <c r="A50" s="1267" t="s">
        <v>218</v>
      </c>
      <c r="B50" s="1267" t="s">
        <v>219</v>
      </c>
      <c r="C50" s="1267" t="s">
        <v>220</v>
      </c>
      <c r="D50" s="1267" t="s">
        <v>221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218</v>
      </c>
      <c r="B51" s="1267" t="s">
        <v>219</v>
      </c>
      <c r="C51" s="1267" t="s">
        <v>220</v>
      </c>
      <c r="D51" s="1267" t="s">
        <v>221</v>
      </c>
      <c r="E51" s="2290"/>
      <c r="F51" s="2290"/>
      <c r="G51" s="2290"/>
      <c r="H51" s="2290"/>
      <c r="I51" s="2101"/>
      <c r="J51" s="2127"/>
      <c r="K51" s="1267"/>
      <c r="L51" s="1310"/>
      <c r="P51" s="2257"/>
      <c r="Q51" s="2257"/>
      <c r="R51" s="356"/>
      <c r="S51" s="1278"/>
      <c r="T51" s="288" t="s">
        <v>417</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218</v>
      </c>
      <c r="B52" s="1267" t="s">
        <v>219</v>
      </c>
      <c r="C52" s="1267" t="s">
        <v>220</v>
      </c>
      <c r="D52" s="1267" t="s">
        <v>221</v>
      </c>
      <c r="E52" s="2290"/>
      <c r="F52" s="2290"/>
      <c r="G52" s="2290"/>
      <c r="H52" s="2290"/>
      <c r="I52" s="2127"/>
      <c r="J52" s="1267"/>
      <c r="K52" s="1267"/>
      <c r="L52" s="1310"/>
      <c r="P52" s="2257"/>
      <c r="Q52" s="1954"/>
      <c r="R52" s="356"/>
      <c r="S52" s="1278"/>
      <c r="T52" s="287" t="s">
        <v>418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218</v>
      </c>
      <c r="B53" s="1267" t="s">
        <v>219</v>
      </c>
      <c r="C53" s="1267" t="s">
        <v>220</v>
      </c>
      <c r="D53" s="1267" t="s">
        <v>221</v>
      </c>
      <c r="E53" s="2290"/>
      <c r="F53" s="2290"/>
      <c r="G53" s="2290"/>
      <c r="H53" s="2289"/>
      <c r="I53" s="1267"/>
      <c r="J53" s="1267"/>
      <c r="K53" s="1267"/>
      <c r="L53" s="1310"/>
      <c r="M53" s="1610"/>
      <c r="N53" s="1610"/>
      <c r="O53" s="1635"/>
      <c r="P53" s="360"/>
      <c r="Q53" s="375"/>
      <c r="R53" s="355"/>
      <c r="S53" s="1278"/>
      <c r="T53" s="365" t="s">
        <v>419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218</v>
      </c>
      <c r="B54" s="1267" t="s">
        <v>219</v>
      </c>
      <c r="C54" s="1267" t="s">
        <v>220</v>
      </c>
      <c r="D54" s="1974"/>
      <c r="E54" s="2290"/>
      <c r="F54" s="2290"/>
      <c r="G54" s="2289"/>
      <c r="H54" s="1974"/>
      <c r="I54" s="1974"/>
      <c r="J54" s="1974"/>
      <c r="K54" s="1974"/>
      <c r="L54" s="1380"/>
      <c r="M54" s="1610"/>
      <c r="N54" s="1610"/>
      <c r="O54" s="1635"/>
      <c r="P54" s="1316"/>
      <c r="Q54" s="1317"/>
      <c r="R54" s="1316"/>
      <c r="S54" s="1322"/>
      <c r="T54" s="1325" t="s">
        <v>168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218</v>
      </c>
      <c r="B55" s="1267" t="s">
        <v>219</v>
      </c>
      <c r="C55" s="1974"/>
      <c r="D55" s="1974"/>
      <c r="E55" s="2290"/>
      <c r="F55" s="2289"/>
      <c r="G55" s="1974"/>
      <c r="H55" s="1974"/>
      <c r="I55" s="1974"/>
      <c r="J55" s="1974"/>
      <c r="K55" s="1974"/>
      <c r="L55" s="1380"/>
      <c r="M55" s="1975"/>
      <c r="N55" s="1975"/>
      <c r="O55" s="1635"/>
      <c r="P55" s="1316"/>
      <c r="Q55" s="1317"/>
      <c r="R55" s="1316"/>
      <c r="S55" s="1322"/>
      <c r="T55" s="1325" t="s">
        <v>169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218</v>
      </c>
      <c r="B56" s="1267"/>
      <c r="C56" s="1267"/>
      <c r="D56" s="1267"/>
      <c r="E56" s="2289"/>
      <c r="F56" s="1267"/>
      <c r="G56" s="1267"/>
      <c r="H56" s="1267"/>
      <c r="I56" s="1267"/>
      <c r="J56" s="1267"/>
      <c r="K56" s="1267"/>
      <c r="L56" s="1310"/>
      <c r="M56" s="1975"/>
      <c r="N56" s="1975"/>
      <c r="O56" s="1635"/>
      <c r="P56" s="380"/>
      <c r="Q56" s="1344"/>
      <c r="R56" s="380"/>
      <c r="S56" s="1322"/>
      <c r="T56" s="1325" t="s">
        <v>170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DA9439-4C25-AFB8-EFD8-98EE9728A08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31"/>
      <c r="R6" s="356"/>
      <c r="S6" s="1336">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"ХТК"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46140</v>
      </c>
      <c r="W30" s="2264"/>
      <c r="X30" s="2264"/>
      <c r="Y30" s="2264"/>
      <c r="Z30" s="2264"/>
      <c r="AA30" s="2264"/>
      <c r="AB30" s="2264"/>
      <c r="AC30" s="326"/>
      <c r="AD30" s="2264" t="str">
        <f>IF(TITLE_DATE_PR_CHANGE="",IF(TITLE_DATE_PR="","",TITLE_DATE_PR),TITLE_DATE_PR_CHANGE)</f>
        <v>46140</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2026-290</v>
      </c>
      <c r="W31" s="2251"/>
      <c r="X31" s="2251"/>
      <c r="Y31" s="2251"/>
      <c r="Z31" s="2251"/>
      <c r="AA31" s="2251"/>
      <c r="AB31" s="2251"/>
      <c r="AC31" s="326"/>
      <c r="AD31" s="2251" t="str">
        <f>IF(TITLE_NUMBER_PR_CHANGE="",IF(TITLE_NUMBER_PR="","",TITLE_NUMBER_PR),TITLE_NUMBER_PR_CHANGE)</f>
        <v>2026-290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46140</v>
      </c>
      <c r="W34" s="2264"/>
      <c r="X34" s="2264"/>
      <c r="Y34" s="2264"/>
      <c r="Z34" s="2264"/>
      <c r="AA34" s="2264"/>
      <c r="AB34" s="2264"/>
      <c r="AC34" s="326"/>
      <c r="AD34" s="2264" t="str">
        <f>IF(TITLE_DATE_PR_CHANGE="",IF(TITLE_DATE_PR="","",TITLE_DATE_PR),TITLE_DATE_PR_CHANGE)</f>
        <v>46140</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2026-290</v>
      </c>
      <c r="W35" s="2251"/>
      <c r="X35" s="2251"/>
      <c r="Y35" s="2251"/>
      <c r="Z35" s="2251"/>
      <c r="AA35" s="2251"/>
      <c r="AB35" s="2251"/>
      <c r="AC35" s="326"/>
      <c r="AD35" s="2251" t="str">
        <f>IF(TITLE_NUMBER_PR_CHANGE="",IF(TITLE_NUMBER_PR="","",TITLE_NUMBER_PR),TITLE_NUMBER_PR_CHANGE)</f>
        <v>2026-290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88</v>
      </c>
      <c r="T39" s="2209" t="s">
        <v>431</v>
      </c>
      <c r="U39" s="301"/>
      <c r="V39" s="2274" t="s">
        <v>432</v>
      </c>
      <c r="W39" s="2275"/>
      <c r="X39" s="2291"/>
      <c r="Y39" s="2291"/>
      <c r="Z39" s="2275"/>
      <c r="AA39" s="2275"/>
      <c r="AB39" s="2276"/>
      <c r="AC39" s="2277" t="s">
        <v>433</v>
      </c>
      <c r="AD39" s="2274" t="s">
        <v>432</v>
      </c>
      <c r="AE39" s="2275"/>
      <c r="AF39" s="2291"/>
      <c r="AG39" s="2291"/>
      <c r="AH39" s="2275"/>
      <c r="AI39" s="2275"/>
      <c r="AJ39" s="2276"/>
      <c r="AK39" s="2277" t="s">
        <v>434</v>
      </c>
      <c r="AL39" s="2280" t="s">
        <v>435</v>
      </c>
      <c r="AM39" s="2127"/>
      <c r="AS39" s="1155">
        <v>14</v>
      </c>
    </row>
    <row customHeight="1" ht="24">
      <c r="Q40" s="376"/>
      <c r="R40" s="376"/>
      <c r="S40" s="2273"/>
      <c r="T40" s="2209"/>
      <c r="U40" s="1031"/>
      <c r="V40" s="2292" t="s">
        <v>436</v>
      </c>
      <c r="W40" s="2294" t="s">
        <v>437</v>
      </c>
      <c r="X40" s="1376" t="s">
        <v>438</v>
      </c>
      <c r="Y40" s="1376"/>
      <c r="Z40" s="2269" t="s">
        <v>439</v>
      </c>
      <c r="AA40" s="2269"/>
      <c r="AB40" s="2263"/>
      <c r="AC40" s="2278"/>
      <c r="AD40" s="2292" t="s">
        <v>436</v>
      </c>
      <c r="AE40" s="2294" t="s">
        <v>437</v>
      </c>
      <c r="AF40" s="1376" t="s">
        <v>438</v>
      </c>
      <c r="AG40" s="1376"/>
      <c r="AH40" s="2269" t="s">
        <v>439</v>
      </c>
      <c r="AI40" s="2269"/>
      <c r="AJ40" s="2263"/>
      <c r="AK40" s="2278"/>
      <c r="AL40" s="2281"/>
      <c r="AM40" s="2127"/>
      <c r="AS40" s="1155">
        <v>23</v>
      </c>
    </row>
    <row s="1266" customFormat="1" customHeight="1" ht="24">
      <c r="A41" s="1370"/>
      <c r="B41" s="1370" t="s">
        <v>135</v>
      </c>
      <c r="C41" s="1370" t="s">
        <v>136</v>
      </c>
      <c r="D41" s="1370" t="s">
        <v>137</v>
      </c>
      <c r="E41" s="1364" t="s">
        <v>440</v>
      </c>
      <c r="F41" s="1364" t="s">
        <v>441</v>
      </c>
      <c r="G41" s="1364" t="s">
        <v>442</v>
      </c>
      <c r="H41" s="1364" t="s">
        <v>443</v>
      </c>
      <c r="I41" s="1364" t="s">
        <v>444</v>
      </c>
      <c r="J41" s="1364" t="s">
        <v>445</v>
      </c>
      <c r="K41" s="1364" t="s">
        <v>446</v>
      </c>
      <c r="L41" s="1364" t="s">
        <v>421</v>
      </c>
      <c r="M41" s="1362"/>
      <c r="N41" s="1362"/>
      <c r="O41" s="1362"/>
      <c r="P41" s="1328"/>
      <c r="Q41" s="376"/>
      <c r="R41" s="376"/>
      <c r="S41" s="2273"/>
      <c r="T41" s="2209"/>
      <c r="U41" s="302"/>
      <c r="V41" s="2293"/>
      <c r="W41" s="2295"/>
      <c r="X41" s="1373" t="s">
        <v>447</v>
      </c>
      <c r="Y41" s="1373" t="s">
        <v>448</v>
      </c>
      <c r="Z41" s="1334" t="s">
        <v>449</v>
      </c>
      <c r="AA41" s="2270" t="s">
        <v>450</v>
      </c>
      <c r="AB41" s="2271"/>
      <c r="AC41" s="2279"/>
      <c r="AD41" s="2293"/>
      <c r="AE41" s="2295"/>
      <c r="AF41" s="1373" t="s">
        <v>447</v>
      </c>
      <c r="AG41" s="1373" t="s">
        <v>448</v>
      </c>
      <c r="AH41" s="1334" t="s">
        <v>449</v>
      </c>
      <c r="AI41" s="2270" t="s">
        <v>450</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200</v>
      </c>
      <c r="B44" s="1363" t="s">
        <v>201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200</v>
      </c>
      <c r="B45" s="1363" t="s">
        <v>201</v>
      </c>
      <c r="C45" s="1363" t="s">
        <v>202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200</v>
      </c>
      <c r="B46" s="1363" t="s">
        <v>201</v>
      </c>
      <c r="C46" s="1363" t="s">
        <v>202</v>
      </c>
      <c r="D46" s="1363" t="s">
        <v>203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customHeight="1" ht="49.5">
      <c r="A47" s="1363" t="s">
        <v>200</v>
      </c>
      <c r="B47" s="1363" t="s">
        <v>201</v>
      </c>
      <c r="C47" s="1363" t="s">
        <v>202</v>
      </c>
      <c r="D47" s="1363" t="s">
        <v>203</v>
      </c>
      <c r="E47" s="2259"/>
      <c r="F47" s="2259"/>
      <c r="G47" s="2259"/>
      <c r="H47" s="2259"/>
      <c r="I47" s="2256" t="str">
        <f>S46&amp;".1"</f>
        <v>....1</v>
      </c>
      <c r="J47" s="1363"/>
      <c r="K47" s="1363"/>
      <c r="L47" s="1364" t="s">
        <v>409</v>
      </c>
      <c r="P47" s="2257">
        <v>1</v>
      </c>
      <c r="Q47" s="1331"/>
      <c r="R47" s="356"/>
      <c r="S47" s="1336"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200</v>
      </c>
      <c r="B48" s="1363" t="s">
        <v>201</v>
      </c>
      <c r="C48" s="1363" t="s">
        <v>202</v>
      </c>
      <c r="D48" s="1363" t="s">
        <v>203</v>
      </c>
      <c r="E48" s="2259"/>
      <c r="F48" s="2259"/>
      <c r="G48" s="2259"/>
      <c r="H48" s="2259"/>
      <c r="I48" s="2286"/>
      <c r="J48" s="2256" t="str">
        <f>I47&amp;".1"</f>
        <v>....1.1</v>
      </c>
      <c r="K48" s="1363"/>
      <c r="L48" s="1364" t="s">
        <v>412</v>
      </c>
      <c r="P48" s="2257"/>
      <c r="Q48" s="2257">
        <v>1</v>
      </c>
      <c r="R48" s="357"/>
      <c r="S48" s="1336"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200</v>
      </c>
      <c r="B49" s="1363" t="s">
        <v>201</v>
      </c>
      <c r="C49" s="1363" t="s">
        <v>202</v>
      </c>
      <c r="D49" s="1363" t="s">
        <v>203</v>
      </c>
      <c r="E49" s="2259"/>
      <c r="F49" s="2259"/>
      <c r="G49" s="2259"/>
      <c r="H49" s="2259"/>
      <c r="I49" s="2286"/>
      <c r="J49" s="2286"/>
      <c r="K49" s="2256" t="str">
        <f>J48&amp;".1"</f>
        <v>....1.1.1</v>
      </c>
      <c r="L49" s="1364" t="s">
        <v>415</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416</v>
      </c>
      <c r="AN49" s="511">
        <f>STRCHECKDATE(V50:AL50)</f>
      </c>
      <c r="AO49" s="500"/>
      <c r="AP49" s="500" t="str">
        <f>IF(T49="","",T49)</f>
        <v/>
      </c>
      <c r="AQ49" s="500"/>
      <c r="AR49" s="500"/>
      <c r="AS49" s="1155">
        <v>21</v>
      </c>
    </row>
    <row customHeight="1" ht="1.05">
      <c r="A50" s="1363" t="s">
        <v>200</v>
      </c>
      <c r="B50" s="1363" t="s">
        <v>201</v>
      </c>
      <c r="C50" s="1363" t="s">
        <v>202</v>
      </c>
      <c r="D50" s="1363" t="s">
        <v>203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200</v>
      </c>
      <c r="B51" s="1363" t="s">
        <v>201</v>
      </c>
      <c r="C51" s="1363" t="s">
        <v>202</v>
      </c>
      <c r="D51" s="1363" t="s">
        <v>203</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200</v>
      </c>
      <c r="B52" s="1363" t="s">
        <v>201</v>
      </c>
      <c r="C52" s="1363" t="s">
        <v>202</v>
      </c>
      <c r="D52" s="1363" t="s">
        <v>203</v>
      </c>
      <c r="E52" s="2259"/>
      <c r="F52" s="2259"/>
      <c r="G52" s="2259"/>
      <c r="H52" s="2259"/>
      <c r="I52" s="2256"/>
      <c r="J52" s="1363"/>
      <c r="K52" s="1363"/>
      <c r="L52" s="1364"/>
      <c r="P52" s="2257"/>
      <c r="Q52" s="1331"/>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200</v>
      </c>
      <c r="B53" s="1363" t="s">
        <v>201</v>
      </c>
      <c r="C53" s="1363" t="s">
        <v>202</v>
      </c>
      <c r="D53" s="1363" t="s">
        <v>203</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200</v>
      </c>
      <c r="B54" s="1343" t="s">
        <v>201</v>
      </c>
      <c r="C54" s="1343" t="s">
        <v>202</v>
      </c>
      <c r="D54" s="1314"/>
      <c r="E54" s="2259"/>
      <c r="F54" s="2259"/>
      <c r="G54" s="2258"/>
      <c r="H54" s="1314"/>
      <c r="I54" s="1314"/>
      <c r="J54" s="1314"/>
      <c r="K54" s="1314"/>
      <c r="L54" s="1339"/>
      <c r="M54" s="1315"/>
      <c r="N54" s="1315"/>
      <c r="P54" s="1316"/>
      <c r="Q54" s="1317"/>
      <c r="R54" s="1316"/>
      <c r="S54" s="1322"/>
      <c r="T54" s="1325" t="s">
        <v>168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200</v>
      </c>
      <c r="B55" s="1343" t="s">
        <v>201</v>
      </c>
      <c r="C55" s="1314"/>
      <c r="D55" s="1314"/>
      <c r="E55" s="2259"/>
      <c r="F55" s="2258"/>
      <c r="G55" s="1314"/>
      <c r="H55" s="1314"/>
      <c r="I55" s="1314"/>
      <c r="J55" s="1314"/>
      <c r="K55" s="1314"/>
      <c r="L55" s="1339"/>
      <c r="M55" s="1321"/>
      <c r="N55" s="1321"/>
      <c r="P55" s="1316"/>
      <c r="Q55" s="1317"/>
      <c r="R55" s="1316"/>
      <c r="S55" s="1322"/>
      <c r="T55" s="1325" t="s">
        <v>169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200</v>
      </c>
      <c r="B56" s="1343"/>
      <c r="C56" s="1343"/>
      <c r="D56" s="1343"/>
      <c r="E56" s="2258"/>
      <c r="F56" s="1343"/>
      <c r="G56" s="1343"/>
      <c r="H56" s="1343"/>
      <c r="I56" s="1343"/>
      <c r="J56" s="1343"/>
      <c r="K56" s="1343"/>
      <c r="L56" s="1346"/>
      <c r="M56" s="1321"/>
      <c r="N56" s="1321"/>
      <c r="O56" s="518"/>
      <c r="P56" s="380"/>
      <c r="Q56" s="1344"/>
      <c r="R56" s="380"/>
      <c r="S56" s="1322"/>
      <c r="T56" s="1325" t="s">
        <v>170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FA6EA8-4482-A5F8-E0B3-56927E22CF98}" mc:Ignorable="x14ac xr xr2 xr3">
  <sheetPr>
    <tabColor theme="6" tint="0.4"/>
  </sheetPr>
  <dimension ref="A1:BI66"/>
  <sheetViews>
    <sheetView showGridLines="0" zoomScale="90" workbookViewId="0">
      <pane xSplit="29" ySplit="42" topLeftCell="AD43" activePane="bottomRight" state="frozen"/>
      <selection pane="bottomLeft" activeCell="A43" sqref="A43"/>
      <selection pane="topRight" activeCell="AD1" sqref="AD1"/>
      <selection pane="bottomRight" activeCell="AD49" sqref="AD49"/>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customWidth="1"/>
    <col min="53" max="53" width="10.57421875" hidden="1"/>
    <col min="54" max="54" style="1635" width="4.00390625" customWidth="1"/>
    <col min="55" max="55" style="1635" width="115.00390625" customWidth="1"/>
    <col min="56" max="60" style="1642" width="10.00390625" customWidth="1"/>
    <col min="61" max="61" style="1635" width="8.421875" hidden="1" customWidth="1"/>
  </cols>
  <sheetData>
    <row customHeight="1" ht="22.5" hidden="1">
      <c r="Y1" s="327"/>
      <c r="Z1" s="327"/>
      <c r="AG1" s="327"/>
      <c r="AH1" s="327"/>
      <c r="AL1" s="1635"/>
      <c r="AM1" s="1635"/>
      <c r="AN1" s="1635"/>
      <c r="AO1" s="1635"/>
      <c r="AP1" s="1635"/>
      <c r="AQ1" s="1635"/>
      <c r="AR1" s="1635"/>
      <c r="AS1" s="1635"/>
      <c r="AT1" s="1635"/>
      <c r="AU1" s="1635"/>
      <c r="AV1" s="1635"/>
      <c r="AW1" s="1635"/>
      <c r="AX1" s="1635"/>
      <c r="AY1" s="1635"/>
      <c r="AZ1" s="1635"/>
      <c r="BA1" s="1635"/>
      <c r="BI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2"/>
      <c r="AU2" s="2243"/>
      <c r="AV2" s="2243"/>
      <c r="AW2" s="2243"/>
      <c r="AX2" s="2243"/>
      <c r="AY2" s="2243"/>
      <c r="AZ2" s="2243"/>
      <c r="BA2" s="2244"/>
      <c r="BB2" s="2244"/>
      <c r="BC2" s="1258" t="s">
        <v>402</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2"/>
      <c r="AU3" s="2243"/>
      <c r="AV3" s="2243"/>
      <c r="AW3" s="2243"/>
      <c r="AX3" s="2243"/>
      <c r="AY3" s="2243"/>
      <c r="AZ3" s="2243"/>
      <c r="BA3" s="2244"/>
      <c r="BB3" s="2244"/>
      <c r="BC3" s="1258" t="s">
        <v>404</v>
      </c>
      <c r="BE3" s="500"/>
      <c r="BF3" s="500" t="str">
        <f>IF(T3="","",T3)</f>
        <v>Территория действия тарифа</v>
      </c>
      <c r="BG3" s="500"/>
      <c r="BH3" s="500"/>
      <c r="BI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2"/>
      <c r="AU4" s="2243"/>
      <c r="AV4" s="2243"/>
      <c r="AW4" s="2243"/>
      <c r="AX4" s="2243"/>
      <c r="AY4" s="2243"/>
      <c r="AZ4" s="2243"/>
      <c r="BA4" s="2244"/>
      <c r="BB4" s="2244"/>
      <c r="BC4" s="1258" t="s">
        <v>406</v>
      </c>
      <c r="BE4" s="500"/>
      <c r="BF4" s="500" t="str">
        <f>IF(T4="","",T4)</f>
        <v>Наименование системы теплоснабжения </v>
      </c>
      <c r="BG4" s="500"/>
      <c r="BH4" s="500"/>
      <c r="BI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2"/>
      <c r="AU5" s="2243"/>
      <c r="AV5" s="2243"/>
      <c r="AW5" s="2243"/>
      <c r="AX5" s="2243"/>
      <c r="AY5" s="2243"/>
      <c r="AZ5" s="2243"/>
      <c r="BA5" s="2244"/>
      <c r="BB5" s="2244"/>
      <c r="BC5" s="1258" t="s">
        <v>408</v>
      </c>
      <c r="BE5" s="500"/>
      <c r="BF5" s="500" t="str">
        <f>IF(T5="","",T5)</f>
        <v>Источник тепловой энергии  </v>
      </c>
      <c r="BG5" s="500"/>
      <c r="BH5" s="500"/>
      <c r="BI5" s="1155">
        <v>0</v>
      </c>
    </row>
    <row customHeight="1" ht="14.25" hidden="1">
      <c r="A6" s="1363"/>
      <c r="B6" s="1363"/>
      <c r="C6" s="1363"/>
      <c r="D6" s="1363"/>
      <c r="E6" s="2259"/>
      <c r="F6" s="2259"/>
      <c r="G6" s="2259"/>
      <c r="H6" s="2259"/>
      <c r="I6" s="2256">
        <f>S5&amp;".1"</f>
      </c>
      <c r="J6" s="1363"/>
      <c r="K6" s="1363"/>
      <c r="L6" s="1364" t="s">
        <v>409</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6"/>
      <c r="AM6" s="2297"/>
      <c r="AN6" s="2297"/>
      <c r="AO6" s="2297"/>
      <c r="AP6" s="2297"/>
      <c r="AQ6" s="2297"/>
      <c r="AR6" s="2297"/>
      <c r="AS6" s="2298"/>
      <c r="AT6" s="2296"/>
      <c r="AU6" s="2297"/>
      <c r="AV6" s="2297"/>
      <c r="AW6" s="2297"/>
      <c r="AX6" s="2297"/>
      <c r="AY6" s="2297"/>
      <c r="AZ6" s="2297"/>
      <c r="BA6" s="2298"/>
      <c r="BB6" s="2298"/>
      <c r="BC6" s="1385"/>
      <c r="BE6" s="500"/>
      <c r="BF6" s="500" t="str">
        <f>IF(T6="","",T6)</f>
        <v/>
      </c>
      <c r="BG6" s="500"/>
      <c r="BH6" s="500"/>
      <c r="BI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5"/>
      <c r="AU7" s="2246"/>
      <c r="AV7" s="2246"/>
      <c r="AW7" s="2246"/>
      <c r="AX7" s="2246"/>
      <c r="AY7" s="2246"/>
      <c r="AZ7" s="2246"/>
      <c r="BA7" s="2247"/>
      <c r="BB7" s="2247"/>
      <c r="BC7" s="1258" t="s">
        <v>414</v>
      </c>
      <c r="BE7" s="500"/>
      <c r="BF7" s="500" t="str">
        <f>IF(T7="","",T7)</f>
        <v>Группа потребителей</v>
      </c>
      <c r="BG7" s="500"/>
      <c r="BH7" s="500"/>
      <c r="BI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751"/>
      <c r="AM8" s="325"/>
      <c r="AN8" s="751"/>
      <c r="AO8" s="1257"/>
      <c r="AP8" s="2602"/>
      <c r="AQ8" s="2107" t="s">
        <v>66</v>
      </c>
      <c r="AR8" s="2602"/>
      <c r="AS8" s="2107" t="s">
        <v>66</v>
      </c>
      <c r="AT8" s="751"/>
      <c r="AU8" s="325"/>
      <c r="AV8" s="751"/>
      <c r="AW8" s="1257"/>
      <c r="AX8" s="2602"/>
      <c r="AY8" s="2107" t="s">
        <v>66</v>
      </c>
      <c r="AZ8" s="2602"/>
      <c r="BA8" s="2107" t="s">
        <v>66</v>
      </c>
      <c r="BB8" s="325"/>
      <c r="BC8" s="2253" t="s">
        <v>416</v>
      </c>
      <c r="BD8" s="511">
        <f>STRCHECKDATE(V9:BB9)</f>
      </c>
      <c r="BE8" s="500"/>
      <c r="BF8" s="500" t="str">
        <f>IF(T8="","",T8)</f>
        <v/>
      </c>
      <c r="BG8" s="500"/>
      <c r="BH8" s="500"/>
      <c r="BI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325"/>
      <c r="AV9" s="325"/>
      <c r="AW9" s="328" t="str">
        <f>AX8&amp;"-"&amp;AZ8</f>
        <v>-</v>
      </c>
      <c r="AX9" s="2309"/>
      <c r="AY9" s="2107"/>
      <c r="AZ9" s="2309"/>
      <c r="BA9" s="2107"/>
      <c r="BB9" s="325"/>
      <c r="BC9" s="2254"/>
      <c r="BE9" s="500"/>
      <c r="BF9" s="500" t="str">
        <f>IF(T9="","",T9)</f>
        <v/>
      </c>
      <c r="BG9" s="500"/>
      <c r="BH9" s="500"/>
      <c r="BI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2849"/>
      <c r="AM10" s="2850"/>
      <c r="AN10" s="2851"/>
      <c r="AO10" s="2852"/>
      <c r="AP10" s="2853"/>
      <c r="AQ10" s="2854"/>
      <c r="AR10" s="2855"/>
      <c r="AS10" s="2856"/>
      <c r="AT10" s="2857"/>
      <c r="AU10" s="2858"/>
      <c r="AV10" s="2859"/>
      <c r="AW10" s="2860"/>
      <c r="AX10" s="2861"/>
      <c r="AY10" s="2862"/>
      <c r="AZ10" s="2863"/>
      <c r="BA10" s="2864"/>
      <c r="BB10" s="324"/>
      <c r="BC10" s="2255"/>
      <c r="BE10" s="500"/>
      <c r="BF10" s="500" t="str">
        <f>IF(T10="","",T10)</f>
        <v>Добавить вид теплоносителя (параметры теплоносителя)</v>
      </c>
      <c r="BG10" s="500"/>
      <c r="BH10" s="500"/>
      <c r="BI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2865"/>
      <c r="AM11" s="2866"/>
      <c r="AN11" s="2867"/>
      <c r="AO11" s="2868"/>
      <c r="AP11" s="2869"/>
      <c r="AQ11" s="2870"/>
      <c r="AR11" s="2871"/>
      <c r="AS11" s="2872"/>
      <c r="AT11" s="2873"/>
      <c r="AU11" s="2874"/>
      <c r="AV11" s="2875"/>
      <c r="AW11" s="2876"/>
      <c r="AX11" s="2877"/>
      <c r="AY11" s="2878"/>
      <c r="AZ11" s="2879"/>
      <c r="BA11" s="2880"/>
      <c r="BB11" s="367"/>
      <c r="BC11" s="303"/>
      <c r="BE11" s="500"/>
      <c r="BF11" s="500" t="str">
        <f>IF(T11="","",T11)</f>
        <v>Добавить группу потребителей</v>
      </c>
      <c r="BG11" s="500"/>
      <c r="BH11" s="500"/>
      <c r="BI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T12" s="1388"/>
      <c r="AU12" s="1388"/>
      <c r="AV12" s="1388"/>
      <c r="AW12" s="1388"/>
      <c r="AX12" s="1388"/>
      <c r="AY12" s="1388"/>
      <c r="AZ12" s="1388"/>
      <c r="BA12" s="1388"/>
      <c r="BB12" s="1388"/>
      <c r="BC12" s="1389"/>
      <c r="BE12" s="500"/>
      <c r="BF12" s="500" t="str">
        <f>IF(T12="","",T12)</f>
        <v/>
      </c>
      <c r="BG12" s="500"/>
      <c r="BH12" s="500"/>
      <c r="BI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168</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V13" s="1320"/>
      <c r="AW13" s="1320"/>
      <c r="AX13" s="1320"/>
      <c r="AY13" s="1320"/>
      <c r="AZ13" s="1320"/>
      <c r="BA13" s="1320"/>
      <c r="BB13" s="1320"/>
      <c r="BC13" s="1320"/>
      <c r="BE13" s="789"/>
      <c r="BF13" s="789" t="str">
        <f>IF(T13="","",T13)</f>
        <v>Добавить источник для дифференциации</v>
      </c>
      <c r="BG13" s="789"/>
      <c r="BH13" s="789"/>
      <c r="BI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169</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V14" s="1324"/>
      <c r="AW14" s="1324"/>
      <c r="AX14" s="1324"/>
      <c r="AY14" s="1324"/>
      <c r="AZ14" s="1324"/>
      <c r="BA14" s="1324"/>
      <c r="BB14" s="1324"/>
      <c r="BC14" s="1324"/>
      <c r="BE14" s="789"/>
      <c r="BF14" s="789" t="str">
        <f>IF(T14="","",T14)</f>
        <v>Добавить централизованную систему для дифференциации</v>
      </c>
      <c r="BG14" s="789"/>
      <c r="BH14" s="789"/>
      <c r="BI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V15" s="1324"/>
      <c r="AW15" s="1324"/>
      <c r="AX15" s="1324"/>
      <c r="AY15" s="1324"/>
      <c r="AZ15" s="1324"/>
      <c r="BA15" s="1324"/>
      <c r="BB15" s="1324"/>
      <c r="BC15" s="1324"/>
      <c r="BE15" s="789"/>
      <c r="BF15" s="789" t="str">
        <f>IF(T15="","",T15)</f>
        <v>Добавить территорию для дифференциации</v>
      </c>
      <c r="BG15" s="789"/>
      <c r="BH15" s="789"/>
      <c r="BI15" s="518">
        <v>0</v>
      </c>
    </row>
    <row customHeight="1" ht="14.25" hidden="1">
      <c r="AC16" s="327"/>
      <c r="AK16" s="327"/>
      <c r="AL16" s="1635"/>
      <c r="AM16" s="1635"/>
      <c r="AN16" s="1635"/>
      <c r="AO16" s="1635"/>
      <c r="AP16" s="1635"/>
      <c r="AQ16" s="1635"/>
      <c r="AR16" s="1635"/>
      <c r="AS16" s="1635"/>
      <c r="AT16" s="1635"/>
      <c r="AU16" s="1635"/>
      <c r="AV16" s="1635"/>
      <c r="AW16" s="1635"/>
      <c r="AX16" s="1635"/>
      <c r="AY16" s="1635"/>
      <c r="AZ16" s="1635"/>
      <c r="BA16" s="1635"/>
      <c r="BI16" s="1155">
        <v>0</v>
      </c>
    </row>
    <row customHeight="1" ht="14.25" hidden="1">
      <c r="AD17" s="1360"/>
      <c r="AE17" s="1360"/>
      <c r="AF17" s="1360"/>
      <c r="AG17" s="1361"/>
      <c r="AH17" s="2267"/>
      <c r="AI17" s="2268" t="s">
        <v>66</v>
      </c>
      <c r="AJ17" s="2267"/>
      <c r="AK17" s="2268" t="s">
        <v>66</v>
      </c>
      <c r="AL17" s="1635"/>
      <c r="AM17" s="1635"/>
      <c r="AN17" s="1635"/>
      <c r="AO17" s="1635"/>
      <c r="AP17" s="1635"/>
      <c r="AQ17" s="1635"/>
      <c r="AR17" s="1635"/>
      <c r="AS17" s="1635"/>
      <c r="AT17" s="1635"/>
      <c r="AU17" s="1635"/>
      <c r="AV17" s="1635"/>
      <c r="AW17" s="1635"/>
      <c r="AX17" s="1635"/>
      <c r="AY17" s="1635"/>
      <c r="AZ17" s="1635"/>
      <c r="BA17" s="1635"/>
      <c r="BI17" s="1155">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AT18" s="1635"/>
      <c r="AU18" s="1635"/>
      <c r="AV18" s="1635"/>
      <c r="AW18" s="1635"/>
      <c r="AX18" s="1635"/>
      <c r="AY18" s="1635"/>
      <c r="AZ18" s="1635"/>
      <c r="BA18" s="1635"/>
      <c r="BI18" s="1155">
        <v>0</v>
      </c>
    </row>
    <row customHeight="1" ht="14.25" hidden="1">
      <c r="AK19" s="327"/>
      <c r="AL19" s="1635"/>
      <c r="AM19" s="1635"/>
      <c r="AN19" s="1635"/>
      <c r="AO19" s="1635"/>
      <c r="AP19" s="1635"/>
      <c r="AQ19" s="1635"/>
      <c r="AR19" s="1635"/>
      <c r="AS19" s="1635"/>
      <c r="AT19" s="1635"/>
      <c r="AU19" s="1635"/>
      <c r="AV19" s="1635"/>
      <c r="AW19" s="1635"/>
      <c r="AX19" s="1635"/>
      <c r="AY19" s="1635"/>
      <c r="AZ19" s="1635"/>
      <c r="BA19" s="1635"/>
      <c r="BI19" s="1155">
        <v>0</v>
      </c>
    </row>
    <row s="1366" customFormat="1" customHeight="1" ht="22.5" hidden="1">
      <c r="L20" s="1329"/>
      <c r="M20" s="1362"/>
      <c r="N20" s="1362"/>
      <c r="O20" s="1367" t="s">
        <v>420</v>
      </c>
      <c r="P20" s="1362"/>
      <c r="Q20" s="1371"/>
      <c r="R20" s="1371"/>
      <c r="S20" s="729"/>
      <c r="Z20" s="1367"/>
      <c r="AB20" s="1367"/>
      <c r="AC20" s="1366"/>
      <c r="AH20" s="1367"/>
      <c r="AJ20" s="1367"/>
      <c r="AK20" s="1366"/>
      <c r="AL20" s="1366"/>
      <c r="AM20" s="1366"/>
      <c r="AN20" s="1366"/>
      <c r="AO20" s="1366"/>
      <c r="AP20" s="1367"/>
      <c r="AQ20" s="1366"/>
      <c r="AR20" s="1367"/>
      <c r="AS20" s="1366"/>
      <c r="AT20" s="1366"/>
      <c r="AU20" s="1366"/>
      <c r="AV20" s="1366"/>
      <c r="AW20" s="1366"/>
      <c r="AX20" s="1367"/>
      <c r="AY20" s="1366"/>
      <c r="AZ20" s="1367"/>
      <c r="BA20" s="1366"/>
      <c r="BD20" s="511"/>
      <c r="BE20" s="511"/>
      <c r="BF20" s="511"/>
      <c r="BG20" s="511"/>
      <c r="BH20" s="511"/>
      <c r="BI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T21" s="1366"/>
      <c r="AU21" s="1366"/>
      <c r="AV21" s="1366"/>
      <c r="AW21" s="1366"/>
      <c r="AX21" s="1366"/>
      <c r="AY21" s="1366"/>
      <c r="AZ21" s="1366"/>
      <c r="BA21" s="1366"/>
      <c r="BD21" s="511"/>
      <c r="BE21" s="511"/>
      <c r="BF21" s="511"/>
      <c r="BG21" s="511"/>
      <c r="BH21" s="511"/>
      <c r="BI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L22" s="1366"/>
      <c r="AM22" s="1366"/>
      <c r="AN22" s="1366"/>
      <c r="AO22" s="1366"/>
      <c r="AP22" s="1366"/>
      <c r="AQ22" s="1370" t="s">
        <v>423</v>
      </c>
      <c r="AR22" s="1366"/>
      <c r="AS22" s="1370" t="s">
        <v>424</v>
      </c>
      <c r="AT22" s="1366"/>
      <c r="AU22" s="1366"/>
      <c r="AV22" s="1366"/>
      <c r="AW22" s="1366"/>
      <c r="AX22" s="1366"/>
      <c r="AY22" s="1370" t="s">
        <v>423</v>
      </c>
      <c r="AZ22" s="1366"/>
      <c r="BA22" s="1370" t="s">
        <v>424</v>
      </c>
      <c r="BD22" s="511"/>
      <c r="BE22" s="511"/>
      <c r="BF22" s="511"/>
      <c r="BG22" s="511"/>
      <c r="BH22" s="511"/>
      <c r="BI22" s="1160">
        <v>0</v>
      </c>
    </row>
    <row customHeight="1" ht="14.25" hidden="1">
      <c r="O23" s="1364"/>
      <c r="AL23" s="1635"/>
      <c r="AM23" s="1635"/>
      <c r="AN23" s="1635"/>
      <c r="AO23" s="1635"/>
      <c r="AP23" s="1635"/>
      <c r="AQ23" s="1635"/>
      <c r="AR23" s="1635"/>
      <c r="AS23" s="1635"/>
      <c r="AT23" s="1635"/>
      <c r="AU23" s="1635"/>
      <c r="AV23" s="1635"/>
      <c r="AW23" s="1635"/>
      <c r="AX23" s="1635"/>
      <c r="AY23" s="1635"/>
      <c r="AZ23" s="1635"/>
      <c r="BA23" s="1635"/>
      <c r="BI23" s="1155">
        <v>0</v>
      </c>
    </row>
    <row customHeight="1" ht="14.25" hidden="1">
      <c r="O24" s="1364"/>
      <c r="AL24" s="1635"/>
      <c r="AM24" s="1635"/>
      <c r="AN24" s="1635"/>
      <c r="AO24" s="1635"/>
      <c r="AP24" s="1635"/>
      <c r="AQ24" s="1635"/>
      <c r="AR24" s="1635"/>
      <c r="AS24" s="1635"/>
      <c r="AT24" s="1635"/>
      <c r="AU24" s="1635"/>
      <c r="AV24" s="1635"/>
      <c r="AW24" s="1635"/>
      <c r="AX24" s="1635"/>
      <c r="AY24" s="1635"/>
      <c r="AZ24" s="1635"/>
      <c r="BA24" s="1635"/>
      <c r="BI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AT25" s="1635"/>
      <c r="AU25" s="1635"/>
      <c r="AV25" s="1635"/>
      <c r="AW25" s="1635"/>
      <c r="AX25" s="1635"/>
      <c r="AY25" s="1635"/>
      <c r="AZ25" s="1635"/>
      <c r="BA25" s="1635"/>
      <c r="BI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AT26" s="2248"/>
      <c r="AU26" s="2248"/>
      <c r="AV26" s="2248"/>
      <c r="AW26" s="2248"/>
      <c r="AX26" s="2248"/>
      <c r="AY26" s="2248"/>
      <c r="AZ26" s="2248"/>
      <c r="BA26" s="2248"/>
      <c r="BI26" s="1155">
        <v>60</v>
      </c>
    </row>
    <row customHeight="1" ht="14.699999999999998">
      <c r="Q27" s="376"/>
      <c r="R27" s="376"/>
      <c r="S27" s="2249" t="str">
        <f>IF(org=0,"Не определено",org)</f>
        <v>АО "ХТК"</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AT27" s="2249"/>
      <c r="AU27" s="2249"/>
      <c r="AV27" s="2249"/>
      <c r="AW27" s="2249"/>
      <c r="AX27" s="2249"/>
      <c r="AY27" s="2249"/>
      <c r="AZ27" s="2249"/>
      <c r="BA27" s="2249"/>
      <c r="BI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322"/>
      <c r="AU28" s="322"/>
      <c r="AV28" s="322"/>
      <c r="AW28" s="322"/>
      <c r="AX28" s="322"/>
      <c r="AY28" s="322"/>
      <c r="AZ28" s="322"/>
      <c r="BA28" s="322"/>
      <c r="BB28" s="509"/>
      <c r="BI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2251" t="str">
        <f>IF(TITLE_NAME_OR_PR_CHANGE="",IF(TITLE_NAME_OR_PR="","",TITLE_NAME_OR_PR),TITLE_NAME_OR_PR_CHANGE)</f>
        <v/>
      </c>
      <c r="AM29" s="2251"/>
      <c r="AN29" s="2251"/>
      <c r="AO29" s="2251"/>
      <c r="AP29" s="2251"/>
      <c r="AQ29" s="2251"/>
      <c r="AR29" s="2251"/>
      <c r="AS29" s="1635"/>
      <c r="AT29" s="2251" t="str">
        <f>IF(TITLE_NAME_OR_PR_CHANGE="",IF(TITLE_NAME_OR_PR="","",TITLE_NAME_OR_PR),TITLE_NAME_OR_PR_CHANGE)</f>
        <v/>
      </c>
      <c r="AU29" s="2251"/>
      <c r="AV29" s="2251"/>
      <c r="AW29" s="2251"/>
      <c r="AX29" s="2251"/>
      <c r="AY29" s="2251"/>
      <c r="AZ29" s="2251"/>
      <c r="BA29" s="1635"/>
      <c r="BB29" s="326"/>
      <c r="BC29" s="280"/>
      <c r="BD29" s="368"/>
      <c r="BE29" s="368"/>
      <c r="BF29" s="368"/>
      <c r="BG29" s="368"/>
      <c r="BH29" s="368"/>
      <c r="BI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46140</v>
      </c>
      <c r="W30" s="2264"/>
      <c r="X30" s="2264"/>
      <c r="Y30" s="2264"/>
      <c r="Z30" s="2264"/>
      <c r="AA30" s="2264"/>
      <c r="AB30" s="2264"/>
      <c r="AC30" s="326"/>
      <c r="AD30" s="2264" t="str">
        <f>IF(TITLE_DATE_PR_CHANGE="",IF(TITLE_DATE_PR="","",TITLE_DATE_PR),TITLE_DATE_PR_CHANGE)</f>
        <v>46140</v>
      </c>
      <c r="AE30" s="2264"/>
      <c r="AF30" s="2264"/>
      <c r="AG30" s="2264"/>
      <c r="AH30" s="2264"/>
      <c r="AI30" s="2264"/>
      <c r="AJ30" s="2264"/>
      <c r="AK30" s="326"/>
      <c r="AL30" s="2264" t="str">
        <f>IF(TITLE_DATE_PR_CHANGE="",IF(TITLE_DATE_PR="","",TITLE_DATE_PR),TITLE_DATE_PR_CHANGE)</f>
        <v>46140</v>
      </c>
      <c r="AM30" s="2264"/>
      <c r="AN30" s="2264"/>
      <c r="AO30" s="2264"/>
      <c r="AP30" s="2264"/>
      <c r="AQ30" s="2264"/>
      <c r="AR30" s="2264"/>
      <c r="AS30" s="1635"/>
      <c r="AT30" s="2264" t="str">
        <f>IF(TITLE_DATE_PR_CHANGE="",IF(TITLE_DATE_PR="","",TITLE_DATE_PR),TITLE_DATE_PR_CHANGE)</f>
        <v>46140</v>
      </c>
      <c r="AU30" s="2264"/>
      <c r="AV30" s="2264"/>
      <c r="AW30" s="2264"/>
      <c r="AX30" s="2264"/>
      <c r="AY30" s="2264"/>
      <c r="AZ30" s="2264"/>
      <c r="BA30" s="1635"/>
      <c r="BB30" s="326"/>
      <c r="BC30" s="280"/>
      <c r="BD30" s="368"/>
      <c r="BE30" s="368"/>
      <c r="BF30" s="368"/>
      <c r="BG30" s="368"/>
      <c r="BH30" s="368"/>
      <c r="BI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2026-290</v>
      </c>
      <c r="W31" s="2251"/>
      <c r="X31" s="2251"/>
      <c r="Y31" s="2251"/>
      <c r="Z31" s="2251"/>
      <c r="AA31" s="2251"/>
      <c r="AB31" s="2251"/>
      <c r="AC31" s="326"/>
      <c r="AD31" s="2251" t="str">
        <f>IF(TITLE_NUMBER_PR_CHANGE="",IF(TITLE_NUMBER_PR="","",TITLE_NUMBER_PR),TITLE_NUMBER_PR_CHANGE)</f>
        <v>2026-290</v>
      </c>
      <c r="AE31" s="2251"/>
      <c r="AF31" s="2251"/>
      <c r="AG31" s="2251"/>
      <c r="AH31" s="2251"/>
      <c r="AI31" s="2251"/>
      <c r="AJ31" s="2251"/>
      <c r="AK31" s="326"/>
      <c r="AL31" s="2251" t="str">
        <f>IF(TITLE_NUMBER_PR_CHANGE="",IF(TITLE_NUMBER_PR="","",TITLE_NUMBER_PR),TITLE_NUMBER_PR_CHANGE)</f>
        <v>2026-290</v>
      </c>
      <c r="AM31" s="2251"/>
      <c r="AN31" s="2251"/>
      <c r="AO31" s="2251"/>
      <c r="AP31" s="2251"/>
      <c r="AQ31" s="2251"/>
      <c r="AR31" s="2251"/>
      <c r="AS31" s="1635"/>
      <c r="AT31" s="2251" t="str">
        <f>IF(TITLE_NUMBER_PR_CHANGE="",IF(TITLE_NUMBER_PR="","",TITLE_NUMBER_PR),TITLE_NUMBER_PR_CHANGE)</f>
        <v>2026-290</v>
      </c>
      <c r="AU31" s="2251"/>
      <c r="AV31" s="2251"/>
      <c r="AW31" s="2251"/>
      <c r="AX31" s="2251"/>
      <c r="AY31" s="2251"/>
      <c r="AZ31" s="2251"/>
      <c r="BA31" s="1635"/>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2251" t="str">
        <f>IF(TITLE_IST_PUB_CHANGE="",IF(TITLE_IST_PUB="","",TITLE_IST_PUB),TITLE_IST_PUB_CHANGE)</f>
        <v/>
      </c>
      <c r="AM32" s="2251"/>
      <c r="AN32" s="2251"/>
      <c r="AO32" s="2251"/>
      <c r="AP32" s="2251"/>
      <c r="AQ32" s="2251"/>
      <c r="AR32" s="2251"/>
      <c r="AS32" s="1635"/>
      <c r="AT32" s="2251" t="str">
        <f>IF(TITLE_IST_PUB_CHANGE="",IF(TITLE_IST_PUB="","",TITLE_IST_PUB),TITLE_IST_PUB_CHANGE)</f>
        <v/>
      </c>
      <c r="AU32" s="2251"/>
      <c r="AV32" s="2251"/>
      <c r="AW32" s="2251"/>
      <c r="AX32" s="2251"/>
      <c r="AY32" s="2251"/>
      <c r="AZ32" s="2251"/>
      <c r="BA32" s="1635"/>
      <c r="BB32" s="326"/>
      <c r="BC32" s="280"/>
      <c r="BD32" s="368"/>
      <c r="BE32" s="368"/>
      <c r="BF32" s="368"/>
      <c r="BG32" s="368"/>
      <c r="BH32" s="368"/>
      <c r="BI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322"/>
      <c r="AU33" s="322"/>
      <c r="AV33" s="322"/>
      <c r="AW33" s="322"/>
      <c r="AX33" s="322"/>
      <c r="AY33" s="322"/>
      <c r="AZ33" s="322"/>
      <c r="BA33" s="322"/>
      <c r="BB33" s="509"/>
      <c r="BI33" s="1155">
        <v>0</v>
      </c>
    </row>
    <row s="1853" customFormat="1" customHeight="1" ht="18.75">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46140</v>
      </c>
      <c r="W34" s="2264"/>
      <c r="X34" s="2264"/>
      <c r="Y34" s="2264"/>
      <c r="Z34" s="2264"/>
      <c r="AA34" s="2264"/>
      <c r="AB34" s="2264"/>
      <c r="AC34" s="326"/>
      <c r="AD34" s="2264" t="str">
        <f>IF(TITLE_DATE_PR_CHANGE="",IF(TITLE_DATE_PR="","",TITLE_DATE_PR),TITLE_DATE_PR_CHANGE)</f>
        <v>46140</v>
      </c>
      <c r="AE34" s="2264"/>
      <c r="AF34" s="2264"/>
      <c r="AG34" s="2264"/>
      <c r="AH34" s="2264"/>
      <c r="AI34" s="2264"/>
      <c r="AJ34" s="2264"/>
      <c r="AK34" s="326"/>
      <c r="AL34" s="2264" t="str">
        <f>IF(TITLE_DATE_PR_CHANGE="",IF(TITLE_DATE_PR="","",TITLE_DATE_PR),TITLE_DATE_PR_CHANGE)</f>
        <v>46140</v>
      </c>
      <c r="AM34" s="2264"/>
      <c r="AN34" s="2264"/>
      <c r="AO34" s="2264"/>
      <c r="AP34" s="2264"/>
      <c r="AQ34" s="2264"/>
      <c r="AR34" s="2264"/>
      <c r="AS34" s="1635"/>
      <c r="AT34" s="2264" t="str">
        <f>IF(TITLE_DATE_PR_CHANGE="",IF(TITLE_DATE_PR="","",TITLE_DATE_PR),TITLE_DATE_PR_CHANGE)</f>
        <v>46140</v>
      </c>
      <c r="AU34" s="2264"/>
      <c r="AV34" s="2264"/>
      <c r="AW34" s="2264"/>
      <c r="AX34" s="2264"/>
      <c r="AY34" s="2264"/>
      <c r="AZ34" s="2264"/>
      <c r="BA34" s="1635"/>
      <c r="BB34" s="326"/>
      <c r="BC34" s="280"/>
      <c r="BD34" s="368"/>
      <c r="BE34" s="368"/>
      <c r="BF34" s="368"/>
      <c r="BG34" s="368"/>
      <c r="BH34" s="368"/>
      <c r="BI34" s="418">
        <v>0</v>
      </c>
    </row>
    <row s="1853" customFormat="1" customHeight="1" ht="18.75">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2026-290</v>
      </c>
      <c r="W35" s="2251"/>
      <c r="X35" s="2251"/>
      <c r="Y35" s="2251"/>
      <c r="Z35" s="2251"/>
      <c r="AA35" s="2251"/>
      <c r="AB35" s="2251"/>
      <c r="AC35" s="326"/>
      <c r="AD35" s="2251" t="str">
        <f>IF(TITLE_NUMBER_PR_CHANGE="",IF(TITLE_NUMBER_PR="","",TITLE_NUMBER_PR),TITLE_NUMBER_PR_CHANGE)</f>
        <v>2026-290</v>
      </c>
      <c r="AE35" s="2251"/>
      <c r="AF35" s="2251"/>
      <c r="AG35" s="2251"/>
      <c r="AH35" s="2251"/>
      <c r="AI35" s="2251"/>
      <c r="AJ35" s="2251"/>
      <c r="AK35" s="326"/>
      <c r="AL35" s="2251" t="str">
        <f>IF(TITLE_NUMBER_PR_CHANGE="",IF(TITLE_NUMBER_PR="","",TITLE_NUMBER_PR),TITLE_NUMBER_PR_CHANGE)</f>
        <v>2026-290</v>
      </c>
      <c r="AM35" s="2251"/>
      <c r="AN35" s="2251"/>
      <c r="AO35" s="2251"/>
      <c r="AP35" s="2251"/>
      <c r="AQ35" s="2251"/>
      <c r="AR35" s="2251"/>
      <c r="AS35" s="1635"/>
      <c r="AT35" s="2251" t="str">
        <f>IF(TITLE_NUMBER_PR_CHANGE="",IF(TITLE_NUMBER_PR="","",TITLE_NUMBER_PR),TITLE_NUMBER_PR_CHANGE)</f>
        <v>2026-290</v>
      </c>
      <c r="AU35" s="2251"/>
      <c r="AV35" s="2251"/>
      <c r="AW35" s="2251"/>
      <c r="AX35" s="2251"/>
      <c r="AY35" s="2251"/>
      <c r="AZ35" s="2251"/>
      <c r="BA35" s="1635"/>
      <c r="BB35" s="326"/>
      <c r="BC35" s="280"/>
      <c r="BD35" s="368"/>
      <c r="BE35" s="368"/>
      <c r="BF35" s="368"/>
      <c r="BG35" s="368"/>
      <c r="BH35" s="368"/>
      <c r="BI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L36" s="1635"/>
      <c r="AM36" s="1635"/>
      <c r="AN36" s="1635"/>
      <c r="AO36" s="1635"/>
      <c r="AP36" s="1635"/>
      <c r="AQ36" s="1635"/>
      <c r="AR36" s="1635"/>
      <c r="AS36" s="1642" t="s">
        <v>430</v>
      </c>
      <c r="AT36" s="1635"/>
      <c r="AU36" s="1635"/>
      <c r="AV36" s="1635"/>
      <c r="AW36" s="1635"/>
      <c r="AX36" s="1635"/>
      <c r="AY36" s="1635"/>
      <c r="AZ36" s="1635"/>
      <c r="BA36" s="1642" t="s">
        <v>430</v>
      </c>
      <c r="BD36" s="368"/>
      <c r="BE36" s="368"/>
      <c r="BF36" s="368"/>
      <c r="BG36" s="368"/>
      <c r="BH36" s="368"/>
      <c r="BI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451</v>
      </c>
      <c r="AM37" s="2252"/>
      <c r="AN37" s="2252"/>
      <c r="AO37" s="2252"/>
      <c r="AP37" s="2252"/>
      <c r="AQ37" s="2252"/>
      <c r="AR37" s="2252"/>
      <c r="AS37" s="2252"/>
      <c r="AT37" s="2252" t="s">
        <v>451</v>
      </c>
      <c r="AU37" s="2252"/>
      <c r="AV37" s="2252"/>
      <c r="AW37" s="2252"/>
      <c r="AX37" s="2252"/>
      <c r="AY37" s="2252"/>
      <c r="AZ37" s="2252"/>
      <c r="BA37" s="2252"/>
      <c r="BI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312" t="s">
        <v>306</v>
      </c>
      <c r="AM38" s="2312"/>
      <c r="AN38" s="2312"/>
      <c r="AO38" s="2312"/>
      <c r="AP38" s="2312"/>
      <c r="AQ38" s="2312"/>
      <c r="AR38" s="2312"/>
      <c r="AS38" s="2312"/>
      <c r="AT38" s="2312" t="s">
        <v>306</v>
      </c>
      <c r="AU38" s="2312"/>
      <c r="AV38" s="2312"/>
      <c r="AW38" s="2312"/>
      <c r="AX38" s="2312"/>
      <c r="AY38" s="2312"/>
      <c r="AZ38" s="2312"/>
      <c r="BA38" s="2312"/>
      <c r="BB38" s="2127"/>
      <c r="BC38" s="2127"/>
      <c r="BI38" s="1155"/>
    </row>
    <row customHeight="1" ht="14.699999999999998">
      <c r="Q39" s="376"/>
      <c r="R39" s="376"/>
      <c r="S39" s="2273" t="s">
        <v>88</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399" t="s">
        <v>432</v>
      </c>
      <c r="AM39" s="2400"/>
      <c r="AN39" s="2400"/>
      <c r="AO39" s="2400"/>
      <c r="AP39" s="2400"/>
      <c r="AQ39" s="2400"/>
      <c r="AR39" s="2401"/>
      <c r="AS39" s="2277" t="s">
        <v>433</v>
      </c>
      <c r="AT39" s="2399" t="s">
        <v>432</v>
      </c>
      <c r="AU39" s="2400"/>
      <c r="AV39" s="2400"/>
      <c r="AW39" s="2400"/>
      <c r="AX39" s="2400"/>
      <c r="AY39" s="2400"/>
      <c r="AZ39" s="2401"/>
      <c r="BA39" s="2277" t="s">
        <v>433</v>
      </c>
      <c r="BB39" s="2280" t="s">
        <v>435</v>
      </c>
      <c r="BC39" s="2127"/>
      <c r="BI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457</v>
      </c>
      <c r="AE40" s="2283"/>
      <c r="AF40" s="2262" t="s">
        <v>438</v>
      </c>
      <c r="AG40" s="2263"/>
      <c r="AH40" s="2262" t="s">
        <v>439</v>
      </c>
      <c r="AI40" s="2269"/>
      <c r="AJ40" s="2263"/>
      <c r="AK40" s="2278"/>
      <c r="AL40" s="2260" t="s">
        <v>436</v>
      </c>
      <c r="AM40" s="2610"/>
      <c r="AN40" s="2262" t="s">
        <v>438</v>
      </c>
      <c r="AO40" s="2263"/>
      <c r="AP40" s="2262" t="s">
        <v>439</v>
      </c>
      <c r="AQ40" s="2269"/>
      <c r="AR40" s="2263"/>
      <c r="AS40" s="2278"/>
      <c r="AT40" s="2260" t="s">
        <v>436</v>
      </c>
      <c r="AU40" s="2610"/>
      <c r="AV40" s="2262" t="s">
        <v>438</v>
      </c>
      <c r="AW40" s="2263"/>
      <c r="AX40" s="2262" t="s">
        <v>439</v>
      </c>
      <c r="AY40" s="2269"/>
      <c r="AZ40" s="2263"/>
      <c r="BA40" s="2278"/>
      <c r="BB40" s="2281"/>
      <c r="BC40" s="2127"/>
      <c r="BI40" s="1155">
        <v>34</v>
      </c>
    </row>
    <row customHeight="1" ht="35.699999999999996">
      <c r="A41" s="1370"/>
      <c r="B41" s="1370" t="s">
        <v>135</v>
      </c>
      <c r="C41" s="1370" t="s">
        <v>136</v>
      </c>
      <c r="D41" s="1370" t="s">
        <v>137</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61"/>
      <c r="AM41" s="2284"/>
      <c r="AN41" s="2577" t="s">
        <v>447</v>
      </c>
      <c r="AO41" s="2577" t="s">
        <v>448</v>
      </c>
      <c r="AP41" s="2577" t="s">
        <v>449</v>
      </c>
      <c r="AQ41" s="2270" t="s">
        <v>450</v>
      </c>
      <c r="AR41" s="2271"/>
      <c r="AS41" s="2279"/>
      <c r="AT41" s="2261"/>
      <c r="AU41" s="2284"/>
      <c r="AV41" s="2577" t="s">
        <v>447</v>
      </c>
      <c r="AW41" s="2577" t="s">
        <v>448</v>
      </c>
      <c r="AX41" s="2577" t="s">
        <v>449</v>
      </c>
      <c r="AY41" s="2270" t="s">
        <v>450</v>
      </c>
      <c r="AZ41" s="2271"/>
      <c r="BA41" s="2279"/>
      <c r="BB41" s="2282"/>
      <c r="BC41" s="2127"/>
      <c r="BI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2272">
        <f>OFFSET(AL42,0,-1)+1</f>
        <v>6</v>
      </c>
      <c r="AM42" s="2272"/>
      <c r="AN42" s="2272">
        <f>OFFSET(AN42,0,-1)+1</f>
        <v>1</v>
      </c>
      <c r="AO42" s="2272">
        <f>OFFSET(AO42,0,-1)+1</f>
        <v>2</v>
      </c>
      <c r="AP42" s="2272">
        <f>OFFSET(AP42,0,-1)+1</f>
        <v>3</v>
      </c>
      <c r="AQ42" s="2272">
        <f>OFFSET(AQ42,0,-1)+1</f>
        <v>4</v>
      </c>
      <c r="AR42" s="2272"/>
      <c r="AS42" s="2272">
        <f>OFFSET(AS42,0,-2)+1</f>
        <v>5</v>
      </c>
      <c r="AT42" s="2272">
        <f>OFFSET(AT42,0,-1)+1</f>
        <v>6</v>
      </c>
      <c r="AU42" s="2272"/>
      <c r="AV42" s="2272">
        <f>OFFSET(AV42,0,-1)+1</f>
        <v>1</v>
      </c>
      <c r="AW42" s="2272">
        <f>OFFSET(AW42,0,-1)+1</f>
        <v>2</v>
      </c>
      <c r="AX42" s="2272">
        <f>OFFSET(AX42,0,-1)+1</f>
        <v>3</v>
      </c>
      <c r="AY42" s="2272">
        <f>OFFSET(AY42,0,-1)+1</f>
        <v>4</v>
      </c>
      <c r="AZ42" s="2272"/>
      <c r="BA42" s="2272">
        <f>OFFSET(BA42,0,-2)+1</f>
        <v>5</v>
      </c>
      <c r="BB42" s="1245">
        <f>OFFSET(BB42,0,-1)</f>
        <v>5</v>
      </c>
      <c r="BC42" s="1335">
        <f>OFFSET(BC42,0,-1)+1</f>
        <v>6</v>
      </c>
      <c r="BD42" s="511"/>
      <c r="BE42" s="511"/>
      <c r="BF42" s="511"/>
      <c r="BG42" s="511"/>
      <c r="BH42" s="511"/>
      <c r="BI42" s="496">
        <v>0</v>
      </c>
    </row>
    <row customHeight="1" ht="22.049999999999997">
      <c r="A43" s="1363" t="s">
        <v>176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123</v>
      </c>
      <c r="U43" s="300"/>
      <c r="V43" s="2242"/>
      <c r="W43" s="2243"/>
      <c r="X43" s="2243"/>
      <c r="Y43" s="2243"/>
      <c r="Z43" s="2243"/>
      <c r="AA43" s="2243"/>
      <c r="AB43" s="2243"/>
      <c r="AC43" s="2244"/>
      <c r="AD43" s="2242" t="str">
        <f>INDEX(PT_DIFFERENTIATION_NTAR,MATCH(A43,PT_DIFFERENTIATION_NTAR_ID,0))</f>
        <v>Тариф на теплоноситель</v>
      </c>
      <c r="AE43" s="2243"/>
      <c r="AF43" s="2243"/>
      <c r="AG43" s="2243"/>
      <c r="AH43" s="2243"/>
      <c r="AI43" s="2243"/>
      <c r="AJ43" s="2243"/>
      <c r="AK43" s="2243"/>
      <c r="AL43" s="2242"/>
      <c r="AM43" s="2243"/>
      <c r="AN43" s="2243"/>
      <c r="AO43" s="2243"/>
      <c r="AP43" s="2243"/>
      <c r="AQ43" s="2243"/>
      <c r="AR43" s="2243"/>
      <c r="AS43" s="2244"/>
      <c r="AT43" s="2242"/>
      <c r="AU43" s="2243"/>
      <c r="AV43" s="2243"/>
      <c r="AW43" s="2243"/>
      <c r="AX43" s="2243"/>
      <c r="AY43" s="2243"/>
      <c r="AZ43" s="2243"/>
      <c r="BA43" s="2244"/>
      <c r="BB43" s="2244"/>
      <c r="BC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E43" s="500"/>
      <c r="BF43" s="500" t="str">
        <f>IF(T43="","",T43)</f>
        <v>Наименование тарифа</v>
      </c>
      <c r="BG43" s="500"/>
      <c r="BH43" s="500"/>
      <c r="BI43" s="1155">
        <v>21</v>
      </c>
    </row>
    <row customHeight="1" ht="22.049999999999997">
      <c r="A44" s="1363" t="s">
        <v>176</v>
      </c>
      <c r="B44" s="1363" t="s">
        <v>177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403</v>
      </c>
      <c r="U44" s="300"/>
      <c r="V44" s="2242"/>
      <c r="W44" s="2243"/>
      <c r="X44" s="2243"/>
      <c r="Y44" s="2243"/>
      <c r="Z44" s="2243"/>
      <c r="AA44" s="2243"/>
      <c r="AB44" s="2243"/>
      <c r="AC44" s="2244"/>
      <c r="AD44" s="2242" t="str">
        <f>INDEX(PT_DIFFERENTIATION_TER,MATCH(B44,PT_DIFFERENTIATION_TER_ID,0))</f>
        <v>Территория 1</v>
      </c>
      <c r="AE44" s="2243"/>
      <c r="AF44" s="2243"/>
      <c r="AG44" s="2243"/>
      <c r="AH44" s="2243"/>
      <c r="AI44" s="2243"/>
      <c r="AJ44" s="2243"/>
      <c r="AK44" s="2243"/>
      <c r="AL44" s="2242"/>
      <c r="AM44" s="2243"/>
      <c r="AN44" s="2243"/>
      <c r="AO44" s="2243"/>
      <c r="AP44" s="2243"/>
      <c r="AQ44" s="2243"/>
      <c r="AR44" s="2243"/>
      <c r="AS44" s="2244"/>
      <c r="AT44" s="2242"/>
      <c r="AU44" s="2243"/>
      <c r="AV44" s="2243"/>
      <c r="AW44" s="2243"/>
      <c r="AX44" s="2243"/>
      <c r="AY44" s="2243"/>
      <c r="AZ44" s="2243"/>
      <c r="BA44" s="2244"/>
      <c r="BB44" s="2244"/>
      <c r="BC44" s="1258" t="s">
        <v>404</v>
      </c>
      <c r="BE44" s="500"/>
      <c r="BF44" s="500" t="str">
        <f>IF(T44="","",T44)</f>
        <v>Территория действия тарифа</v>
      </c>
      <c r="BG44" s="500"/>
      <c r="BH44" s="500"/>
      <c r="BI44" s="1155">
        <v>21</v>
      </c>
    </row>
    <row customHeight="1" ht="24">
      <c r="A45" s="1363" t="s">
        <v>176</v>
      </c>
      <c r="B45" s="1363" t="s">
        <v>177</v>
      </c>
      <c r="C45" s="1363" t="s">
        <v>178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405</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2"/>
      <c r="AU45" s="2243"/>
      <c r="AV45" s="2243"/>
      <c r="AW45" s="2243"/>
      <c r="AX45" s="2243"/>
      <c r="AY45" s="2243"/>
      <c r="AZ45" s="2243"/>
      <c r="BA45" s="2244"/>
      <c r="BB45" s="2244"/>
      <c r="BC45" s="1258" t="s">
        <v>406</v>
      </c>
      <c r="BE45" s="500"/>
      <c r="BF45" s="500" t="str">
        <f>IF(T45="","",T45)</f>
        <v>Наименование системы теплоснабжения </v>
      </c>
      <c r="BG45" s="500"/>
      <c r="BH45" s="500"/>
      <c r="BI45" s="1155">
        <v>23</v>
      </c>
    </row>
    <row customHeight="1" ht="22.049999999999997">
      <c r="A46" s="1363" t="s">
        <v>176</v>
      </c>
      <c r="B46" s="1363" t="s">
        <v>177</v>
      </c>
      <c r="C46" s="1363" t="s">
        <v>178</v>
      </c>
      <c r="D46" s="1363" t="s">
        <v>179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407</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2"/>
      <c r="AU46" s="2243"/>
      <c r="AV46" s="2243"/>
      <c r="AW46" s="2243"/>
      <c r="AX46" s="2243"/>
      <c r="AY46" s="2243"/>
      <c r="AZ46" s="2243"/>
      <c r="BA46" s="2244"/>
      <c r="BB46" s="2244"/>
      <c r="BC46" s="1258" t="s">
        <v>408</v>
      </c>
      <c r="BE46" s="500"/>
      <c r="BF46" s="500" t="str">
        <f>IF(T46="","",T46)</f>
        <v>Источник тепловой энергии  </v>
      </c>
      <c r="BG46" s="500"/>
      <c r="BH46" s="500"/>
      <c r="BI46" s="1155">
        <v>21</v>
      </c>
    </row>
    <row s="1642" customFormat="1" customHeight="1" ht="0">
      <c r="A47" s="1343" t="s">
        <v>176</v>
      </c>
      <c r="B47" s="1343" t="s">
        <v>177</v>
      </c>
      <c r="C47" s="1343" t="s">
        <v>178</v>
      </c>
      <c r="D47" s="1343" t="s">
        <v>179</v>
      </c>
      <c r="E47" s="2259"/>
      <c r="F47" s="2259"/>
      <c r="G47" s="2259"/>
      <c r="H47" s="2259"/>
      <c r="I47" s="2256" t="str">
        <f>S46&amp;".1"</f>
        <v>1.1.1.1.1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6"/>
      <c r="AM47" s="2297"/>
      <c r="AN47" s="2297"/>
      <c r="AO47" s="2297"/>
      <c r="AP47" s="2297"/>
      <c r="AQ47" s="2297"/>
      <c r="AR47" s="2297"/>
      <c r="AS47" s="2298"/>
      <c r="AT47" s="2296"/>
      <c r="AU47" s="2297"/>
      <c r="AV47" s="2297"/>
      <c r="AW47" s="2297"/>
      <c r="AX47" s="2297"/>
      <c r="AY47" s="2297"/>
      <c r="AZ47" s="2297"/>
      <c r="BA47" s="2298"/>
      <c r="BB47" s="2298"/>
      <c r="BC47" s="1385"/>
      <c r="BE47" s="500"/>
      <c r="BF47" s="500" t="str">
        <f>IF(T47="","",T47)</f>
        <v/>
      </c>
      <c r="BG47" s="500"/>
      <c r="BH47" s="500"/>
      <c r="BI47" s="511">
        <v>0</v>
      </c>
    </row>
    <row customHeight="1" ht="22.049999999999997">
      <c r="A48" s="1363" t="s">
        <v>176</v>
      </c>
      <c r="B48" s="1363" t="s">
        <v>177</v>
      </c>
      <c r="C48" s="1363" t="s">
        <v>178</v>
      </c>
      <c r="D48" s="1363" t="s">
        <v>179</v>
      </c>
      <c r="E48" s="2259"/>
      <c r="F48" s="2259"/>
      <c r="G48" s="2259"/>
      <c r="H48" s="2259"/>
      <c r="I48" s="2286"/>
      <c r="J48" s="2256" t="str">
        <f>S46&amp;".1"</f>
        <v>1.1.1.1.1</v>
      </c>
      <c r="K48" s="1363"/>
      <c r="L48" s="1364" t="s">
        <v>412</v>
      </c>
      <c r="P48" s="2257"/>
      <c r="Q48" s="2257">
        <v>1</v>
      </c>
      <c r="R48" s="357"/>
      <c r="S48" s="1336" t="str">
        <f>$J48</f>
        <v>1.1.1.1.1</v>
      </c>
      <c r="T48" s="286" t="s">
        <v>413</v>
      </c>
      <c r="U48" s="300"/>
      <c r="V48" s="2245"/>
      <c r="W48" s="2246"/>
      <c r="X48" s="2246"/>
      <c r="Y48" s="2246"/>
      <c r="Z48" s="2246"/>
      <c r="AA48" s="2246"/>
      <c r="AB48" s="2246"/>
      <c r="AC48" s="2247"/>
      <c r="AD48" s="2245" t="s">
        <v>456</v>
      </c>
      <c r="AE48" s="2246"/>
      <c r="AF48" s="2246"/>
      <c r="AG48" s="2246"/>
      <c r="AH48" s="2246"/>
      <c r="AI48" s="2246"/>
      <c r="AJ48" s="2246"/>
      <c r="AK48" s="2246"/>
      <c r="AL48" s="2245"/>
      <c r="AM48" s="2246"/>
      <c r="AN48" s="2246"/>
      <c r="AO48" s="2246"/>
      <c r="AP48" s="2246"/>
      <c r="AQ48" s="2246"/>
      <c r="AR48" s="2246"/>
      <c r="AS48" s="2247"/>
      <c r="AT48" s="2245"/>
      <c r="AU48" s="2246"/>
      <c r="AV48" s="2246"/>
      <c r="AW48" s="2246"/>
      <c r="AX48" s="2246"/>
      <c r="AY48" s="2246"/>
      <c r="AZ48" s="2246"/>
      <c r="BA48" s="2247"/>
      <c r="BB48" s="2247"/>
      <c r="BC48" s="1258" t="s">
        <v>414</v>
      </c>
      <c r="BE48" s="500"/>
      <c r="BF48" s="500" t="str">
        <f>IF(T48="","",T48)</f>
        <v>Группа потребителей</v>
      </c>
      <c r="BG48" s="500"/>
      <c r="BH48" s="500"/>
      <c r="BI48" s="1155">
        <v>21</v>
      </c>
    </row>
    <row customHeight="1" ht="22.049999999999997">
      <c r="A49" s="1363" t="s">
        <v>176</v>
      </c>
      <c r="B49" s="1363" t="s">
        <v>177</v>
      </c>
      <c r="C49" s="1363" t="s">
        <v>178</v>
      </c>
      <c r="D49" s="1363" t="s">
        <v>179</v>
      </c>
      <c r="E49" s="2259"/>
      <c r="F49" s="2259"/>
      <c r="G49" s="2259"/>
      <c r="H49" s="2259"/>
      <c r="I49" s="2286"/>
      <c r="J49" s="2286"/>
      <c r="K49" s="2256" t="str">
        <f>J48&amp;".1"</f>
        <v>1.1.1.1.1.1</v>
      </c>
      <c r="L49" s="1364" t="s">
        <v>415</v>
      </c>
      <c r="P49" s="2257"/>
      <c r="Q49" s="2257"/>
      <c r="R49" s="357">
        <v>1</v>
      </c>
      <c r="S49" s="1336" t="str">
        <f>$K49</f>
        <v>1.1.1.1.1.1</v>
      </c>
      <c r="T49" s="1347" t="s">
        <v>458</v>
      </c>
      <c r="U49" s="300"/>
      <c r="V49" s="751"/>
      <c r="W49" s="325"/>
      <c r="X49" s="751"/>
      <c r="Y49" s="1257"/>
      <c r="Z49" s="2265"/>
      <c r="AA49" s="2107" t="s">
        <v>66</v>
      </c>
      <c r="AB49" s="2265"/>
      <c r="AC49" s="2107" t="s">
        <v>66</v>
      </c>
      <c r="AD49" s="751">
        <v>68.28</v>
      </c>
      <c r="AE49" s="325"/>
      <c r="AF49" s="751"/>
      <c r="AG49" s="1257"/>
      <c r="AH49" s="2602">
        <v>46388</v>
      </c>
      <c r="AI49" s="2107" t="s">
        <v>66</v>
      </c>
      <c r="AJ49" s="2287">
        <v>46752</v>
      </c>
      <c r="AK49" s="2107" t="s">
        <v>66</v>
      </c>
      <c r="AL49" s="751">
        <v>71.02</v>
      </c>
      <c r="AM49" s="325"/>
      <c r="AN49" s="751"/>
      <c r="AO49" s="1257"/>
      <c r="AP49" s="2602">
        <v>46753</v>
      </c>
      <c r="AQ49" s="2107" t="s">
        <v>66</v>
      </c>
      <c r="AR49" s="2602">
        <v>47118</v>
      </c>
      <c r="AS49" s="2107" t="s">
        <v>66</v>
      </c>
      <c r="AT49" s="751">
        <v>73.86</v>
      </c>
      <c r="AU49" s="325"/>
      <c r="AV49" s="751"/>
      <c r="AW49" s="1257"/>
      <c r="AX49" s="2602">
        <v>47119</v>
      </c>
      <c r="AY49" s="2107" t="s">
        <v>66</v>
      </c>
      <c r="AZ49" s="2602">
        <v>47483</v>
      </c>
      <c r="BA49" s="2107" t="s">
        <v>66</v>
      </c>
      <c r="BB49" s="1348"/>
      <c r="BC49" s="2253" t="s">
        <v>459</v>
      </c>
      <c r="BD49" s="511">
        <f>STRCHECKDATE(V50:BB50)</f>
      </c>
      <c r="BE49" s="500"/>
      <c r="BF49" s="500" t="str">
        <f>IF(T49="","",T49)</f>
        <v>горячая вода в системе централизованного теплоснабжения на горячее водоснабжение</v>
      </c>
      <c r="BG49" s="500"/>
      <c r="BH49" s="500"/>
      <c r="BI49" s="1155">
        <v>21</v>
      </c>
    </row>
    <row customHeight="1" ht="1.05">
      <c r="A50" s="1363" t="s">
        <v>176</v>
      </c>
      <c r="B50" s="1363" t="s">
        <v>177</v>
      </c>
      <c r="C50" s="1363" t="s">
        <v>178</v>
      </c>
      <c r="D50" s="1363" t="s">
        <v>179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46388-46752</v>
      </c>
      <c r="AH50" s="2266"/>
      <c r="AI50" s="2107"/>
      <c r="AJ50" s="2288"/>
      <c r="AK50" s="2107"/>
      <c r="AL50" s="325"/>
      <c r="AM50" s="325"/>
      <c r="AN50" s="325"/>
      <c r="AO50" s="328" t="str">
        <f>AP49&amp;"-"&amp;AR49</f>
        <v>46753-47118</v>
      </c>
      <c r="AP50" s="2309"/>
      <c r="AQ50" s="2107"/>
      <c r="AR50" s="2309"/>
      <c r="AS50" s="2107"/>
      <c r="AT50" s="325"/>
      <c r="AU50" s="325"/>
      <c r="AV50" s="325"/>
      <c r="AW50" s="328" t="str">
        <f>AX49&amp;"-"&amp;AZ49</f>
        <v>47119-47483</v>
      </c>
      <c r="AX50" s="2309"/>
      <c r="AY50" s="2107"/>
      <c r="AZ50" s="2309"/>
      <c r="BA50" s="2107"/>
      <c r="BB50" s="1349"/>
      <c r="BC50" s="2254"/>
      <c r="BE50" s="500"/>
      <c r="BF50" s="500" t="str">
        <f>IF(T50="","",T50)</f>
        <v/>
      </c>
      <c r="BG50" s="500"/>
      <c r="BH50" s="500"/>
      <c r="BI50" s="1155">
        <v>1</v>
      </c>
    </row>
    <row customHeight="1" ht="11.549999999999999">
      <c r="A51" s="1363" t="s">
        <v>176</v>
      </c>
      <c r="B51" s="1363" t="s">
        <v>177</v>
      </c>
      <c r="C51" s="1363" t="s">
        <v>178</v>
      </c>
      <c r="D51" s="1363" t="s">
        <v>179</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2881"/>
      <c r="AM51" s="2882"/>
      <c r="AN51" s="2883"/>
      <c r="AO51" s="2884"/>
      <c r="AP51" s="2885"/>
      <c r="AQ51" s="2886"/>
      <c r="AR51" s="2887"/>
      <c r="AS51" s="2888"/>
      <c r="AT51" s="2889"/>
      <c r="AU51" s="2890"/>
      <c r="AV51" s="2891"/>
      <c r="AW51" s="2892"/>
      <c r="AX51" s="2893"/>
      <c r="AY51" s="2894"/>
      <c r="AZ51" s="2895"/>
      <c r="BA51" s="2896"/>
      <c r="BB51" s="324"/>
      <c r="BC51" s="2255"/>
      <c r="BE51" s="500"/>
      <c r="BF51" s="500" t="str">
        <f>IF(T51="","",T51)</f>
        <v>Добавить вид теплоносителя (параметры теплоносителя)</v>
      </c>
      <c r="BG51" s="500"/>
      <c r="BH51" s="500"/>
      <c r="BI51" s="1155">
        <v>11</v>
      </c>
    </row>
    <row customHeight="1" ht="11.549999999999999">
      <c r="A52" s="1363" t="s">
        <v>176</v>
      </c>
      <c r="B52" s="1363" t="s">
        <v>177</v>
      </c>
      <c r="C52" s="1363" t="s">
        <v>178</v>
      </c>
      <c r="D52" s="1363" t="s">
        <v>179</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2897"/>
      <c r="AM52" s="2898"/>
      <c r="AN52" s="2899"/>
      <c r="AO52" s="2900"/>
      <c r="AP52" s="2901"/>
      <c r="AQ52" s="2902"/>
      <c r="AR52" s="2903"/>
      <c r="AS52" s="2904"/>
      <c r="AT52" s="2905"/>
      <c r="AU52" s="2906"/>
      <c r="AV52" s="2907"/>
      <c r="AW52" s="2908"/>
      <c r="AX52" s="2909"/>
      <c r="AY52" s="2910"/>
      <c r="AZ52" s="2911"/>
      <c r="BA52" s="2912"/>
      <c r="BB52" s="367"/>
      <c r="BC52" s="303"/>
      <c r="BE52" s="500"/>
      <c r="BF52" s="500" t="str">
        <f>IF(T52="","",T52)</f>
        <v>Добавить группу потребителей</v>
      </c>
      <c r="BG52" s="500"/>
      <c r="BH52" s="500"/>
      <c r="BI52" s="1155">
        <v>11</v>
      </c>
    </row>
    <row customHeight="1" ht="0">
      <c r="A53" s="1363" t="s">
        <v>176</v>
      </c>
      <c r="B53" s="1363" t="s">
        <v>177</v>
      </c>
      <c r="C53" s="1363" t="s">
        <v>178</v>
      </c>
      <c r="D53" s="1363" t="s">
        <v>179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T53" s="1388"/>
      <c r="AU53" s="1388"/>
      <c r="AV53" s="1388"/>
      <c r="AW53" s="1388"/>
      <c r="AX53" s="1388"/>
      <c r="AY53" s="1388"/>
      <c r="AZ53" s="1388"/>
      <c r="BA53" s="1388"/>
      <c r="BB53" s="1388"/>
      <c r="BC53" s="1389"/>
      <c r="BE53" s="500"/>
      <c r="BF53" s="500" t="str">
        <f>IF(T53="","",T53)</f>
        <v/>
      </c>
      <c r="BG53" s="500"/>
      <c r="BH53" s="500"/>
      <c r="BI53" s="1155">
        <v>0</v>
      </c>
    </row>
    <row s="1642" customFormat="1" customHeight="1" ht="1.05">
      <c r="A54" s="1343" t="s">
        <v>176</v>
      </c>
      <c r="B54" s="1343" t="s">
        <v>177</v>
      </c>
      <c r="C54" s="1343" t="s">
        <v>178</v>
      </c>
      <c r="D54" s="1314"/>
      <c r="E54" s="2259"/>
      <c r="F54" s="2259"/>
      <c r="G54" s="2258"/>
      <c r="H54" s="1314"/>
      <c r="I54" s="1314"/>
      <c r="J54" s="1314"/>
      <c r="K54" s="1314"/>
      <c r="L54" s="1339"/>
      <c r="M54" s="1315"/>
      <c r="N54" s="1315"/>
      <c r="P54" s="1316"/>
      <c r="Q54" s="1317"/>
      <c r="R54" s="1316"/>
      <c r="S54" s="1322"/>
      <c r="T54" s="1325" t="s">
        <v>168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V54" s="1324"/>
      <c r="AW54" s="1324"/>
      <c r="AX54" s="1324"/>
      <c r="AY54" s="1324"/>
      <c r="AZ54" s="1324"/>
      <c r="BA54" s="1324"/>
      <c r="BB54" s="1324"/>
      <c r="BC54" s="1324"/>
      <c r="BE54" s="789"/>
      <c r="BF54" s="789" t="str">
        <f>IF(T54="","",T54)</f>
        <v>Добавить источник для дифференциации</v>
      </c>
      <c r="BG54" s="789"/>
      <c r="BH54" s="789"/>
      <c r="BI54" s="518">
        <v>1</v>
      </c>
    </row>
    <row s="1642" customFormat="1" customHeight="1" ht="1.05">
      <c r="A55" s="1343" t="s">
        <v>176</v>
      </c>
      <c r="B55" s="1343" t="s">
        <v>177</v>
      </c>
      <c r="C55" s="1314"/>
      <c r="D55" s="1314"/>
      <c r="E55" s="2259"/>
      <c r="F55" s="2258"/>
      <c r="G55" s="1314"/>
      <c r="H55" s="1314"/>
      <c r="I55" s="1314"/>
      <c r="J55" s="1314"/>
      <c r="K55" s="1314"/>
      <c r="L55" s="1339"/>
      <c r="M55" s="1321"/>
      <c r="N55" s="1321"/>
      <c r="P55" s="1316"/>
      <c r="Q55" s="1317"/>
      <c r="R55" s="1316"/>
      <c r="S55" s="1322"/>
      <c r="T55" s="1325" t="s">
        <v>169</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V55" s="1324"/>
      <c r="AW55" s="1324"/>
      <c r="AX55" s="1324"/>
      <c r="AY55" s="1324"/>
      <c r="AZ55" s="1324"/>
      <c r="BA55" s="1324"/>
      <c r="BB55" s="1324"/>
      <c r="BC55" s="1324"/>
      <c r="BE55" s="789"/>
      <c r="BF55" s="789" t="str">
        <f>IF(T55="","",T55)</f>
        <v>Добавить централизованную систему для дифференциации</v>
      </c>
      <c r="BG55" s="789"/>
      <c r="BH55" s="789"/>
      <c r="BI55" s="518">
        <v>1</v>
      </c>
    </row>
    <row s="1642" customFormat="1" customHeight="1" ht="1.05">
      <c r="A56" s="1343" t="s">
        <v>176</v>
      </c>
      <c r="B56" s="1343"/>
      <c r="C56" s="1343"/>
      <c r="D56" s="1343"/>
      <c r="E56" s="2258"/>
      <c r="F56" s="1343"/>
      <c r="G56" s="1343"/>
      <c r="H56" s="1343"/>
      <c r="I56" s="1343"/>
      <c r="J56" s="1343"/>
      <c r="K56" s="1343"/>
      <c r="L56" s="1346"/>
      <c r="M56" s="1321"/>
      <c r="N56" s="1321"/>
      <c r="O56" s="518"/>
      <c r="P56" s="380"/>
      <c r="Q56" s="1344"/>
      <c r="R56" s="380"/>
      <c r="S56" s="1322"/>
      <c r="T56" s="1325" t="s">
        <v>170</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V56" s="1324"/>
      <c r="AW56" s="1324"/>
      <c r="AX56" s="1324"/>
      <c r="AY56" s="1324"/>
      <c r="AZ56" s="1324"/>
      <c r="BA56" s="1324"/>
      <c r="BB56" s="1324"/>
      <c r="BC56" s="1324"/>
      <c r="BE56" s="500"/>
      <c r="BF56" s="500" t="str">
        <f>IF(T56="","",T56)</f>
        <v>Добавить территорию для дифференциации</v>
      </c>
      <c r="BG56" s="500"/>
      <c r="BH56" s="500"/>
      <c r="BI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V57" s="1324"/>
      <c r="AW57" s="1324"/>
      <c r="AX57" s="1324"/>
      <c r="AY57" s="1324"/>
      <c r="AZ57" s="1324"/>
      <c r="BA57" s="1324"/>
      <c r="BB57" s="1324"/>
      <c r="BC57" s="1324"/>
      <c r="BE57" s="789"/>
      <c r="BF57" s="789" t="str">
        <f>IF(T57="","",T57)</f>
        <v>Добавить наименование тарифа</v>
      </c>
      <c r="BG57" s="789"/>
      <c r="BH57" s="789"/>
      <c r="BI57" s="518">
        <v>1</v>
      </c>
    </row>
    <row customHeight="1" ht="11.549999999999999">
      <c r="M58" s="1160"/>
      <c r="N58" s="1160"/>
      <c r="O58" s="537"/>
      <c r="P58" s="1155"/>
      <c r="Q58" s="1155"/>
      <c r="R58" s="1155"/>
      <c r="S58" s="1155"/>
      <c r="AL58" s="1635"/>
      <c r="AM58" s="1635"/>
      <c r="AN58" s="1635"/>
      <c r="AO58" s="1635"/>
      <c r="AP58" s="1635"/>
      <c r="AQ58" s="1635"/>
      <c r="AR58" s="1635"/>
      <c r="AS58" s="1635"/>
      <c r="AT58" s="1635"/>
      <c r="AU58" s="1635"/>
      <c r="AV58" s="1635"/>
      <c r="AW58" s="1635"/>
      <c r="AX58" s="1635"/>
      <c r="AY58" s="1635"/>
      <c r="AZ58" s="1635"/>
      <c r="BA58" s="1635"/>
      <c r="BD58" s="1155"/>
      <c r="BE58" s="1155"/>
      <c r="BF58" s="1155"/>
      <c r="BG58" s="1155"/>
      <c r="BH58" s="1155"/>
      <c r="BI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385"/>
      <c r="AM59" s="2385"/>
      <c r="AN59" s="2385"/>
      <c r="AO59" s="2385"/>
      <c r="AP59" s="2385"/>
      <c r="AQ59" s="2385"/>
      <c r="AR59" s="2385"/>
      <c r="AS59" s="2385"/>
      <c r="AT59" s="2385"/>
      <c r="AU59" s="2385"/>
      <c r="AV59" s="2385"/>
      <c r="AW59" s="2385"/>
      <c r="AX59" s="2385"/>
      <c r="AY59" s="2385"/>
      <c r="AZ59" s="2385"/>
      <c r="BA59" s="2385"/>
      <c r="BB59" s="2285"/>
      <c r="BC59" s="2285"/>
      <c r="BI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385"/>
      <c r="AM60" s="2385"/>
      <c r="AN60" s="2385"/>
      <c r="AO60" s="2385"/>
      <c r="AP60" s="2385"/>
      <c r="AQ60" s="2385"/>
      <c r="AR60" s="2385"/>
      <c r="AS60" s="2385"/>
      <c r="AT60" s="2385"/>
      <c r="AU60" s="2385"/>
      <c r="AV60" s="2385"/>
      <c r="AW60" s="2385"/>
      <c r="AX60" s="2385"/>
      <c r="AY60" s="2385"/>
      <c r="AZ60" s="2385"/>
      <c r="BA60" s="2385"/>
      <c r="BB60" s="2285"/>
      <c r="BC60" s="2285"/>
      <c r="BI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385"/>
      <c r="AM61" s="2385"/>
      <c r="AN61" s="2385"/>
      <c r="AO61" s="2385"/>
      <c r="AP61" s="2385"/>
      <c r="AQ61" s="2385"/>
      <c r="AR61" s="2385"/>
      <c r="AS61" s="2385"/>
      <c r="AT61" s="2385"/>
      <c r="AU61" s="2385"/>
      <c r="AV61" s="2385"/>
      <c r="AW61" s="2385"/>
      <c r="AX61" s="2385"/>
      <c r="AY61" s="2385"/>
      <c r="AZ61" s="2385"/>
      <c r="BA61" s="2385"/>
      <c r="BB61" s="2285"/>
      <c r="BC61" s="2285"/>
      <c r="BI61" s="1155">
        <v>40</v>
      </c>
    </row>
    <row customHeight="1" ht="14.699999999999998">
      <c r="O62" s="537"/>
      <c r="AL62" s="1635"/>
      <c r="AM62" s="1635"/>
      <c r="AN62" s="1635"/>
      <c r="AO62" s="1635"/>
      <c r="AP62" s="1635"/>
      <c r="AQ62" s="1635"/>
      <c r="AR62" s="1635"/>
      <c r="AS62" s="1635"/>
      <c r="AT62" s="1635"/>
      <c r="AU62" s="1635"/>
      <c r="AV62" s="1635"/>
      <c r="AW62" s="1635"/>
      <c r="AX62" s="1635"/>
      <c r="AY62" s="1635"/>
      <c r="AZ62" s="1635"/>
      <c r="BA62" s="1635"/>
      <c r="BI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385"/>
      <c r="AM63" s="2385"/>
      <c r="AN63" s="2385"/>
      <c r="AO63" s="2385"/>
      <c r="AP63" s="2385"/>
      <c r="AQ63" s="2385"/>
      <c r="AR63" s="2385"/>
      <c r="AS63" s="2385"/>
      <c r="AT63" s="2385"/>
      <c r="AU63" s="2385"/>
      <c r="AV63" s="2385"/>
      <c r="AW63" s="2385"/>
      <c r="AX63" s="2385"/>
      <c r="AY63" s="2385"/>
      <c r="AZ63" s="2385"/>
      <c r="BA63" s="2385"/>
      <c r="BB63" s="2285"/>
      <c r="BC63" s="2285"/>
      <c r="BI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385"/>
      <c r="AM64" s="2385"/>
      <c r="AN64" s="2385"/>
      <c r="AO64" s="2385"/>
      <c r="AP64" s="2385"/>
      <c r="AQ64" s="2385"/>
      <c r="AR64" s="2385"/>
      <c r="AS64" s="2385"/>
      <c r="AT64" s="2385"/>
      <c r="AU64" s="2385"/>
      <c r="AV64" s="2385"/>
      <c r="AW64" s="2385"/>
      <c r="AX64" s="2385"/>
      <c r="AY64" s="2385"/>
      <c r="AZ64" s="2385"/>
      <c r="BA64" s="2385"/>
      <c r="BB64" s="2285"/>
      <c r="BC64" s="2285"/>
      <c r="BI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385"/>
      <c r="AM65" s="2385"/>
      <c r="AN65" s="2385"/>
      <c r="AO65" s="2385"/>
      <c r="AP65" s="2385"/>
      <c r="AQ65" s="2385"/>
      <c r="AR65" s="2385"/>
      <c r="AS65" s="2385"/>
      <c r="AT65" s="2385"/>
      <c r="AU65" s="2385"/>
      <c r="AV65" s="2385"/>
      <c r="AW65" s="2385"/>
      <c r="AX65" s="2385"/>
      <c r="AY65" s="2385"/>
      <c r="AZ65" s="2385"/>
      <c r="BA65" s="2385"/>
      <c r="BB65" s="2285"/>
      <c r="BC65" s="2285"/>
      <c r="BI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635">
        <v>0</v>
      </c>
      <c r="AM66" s="1635">
        <v>0</v>
      </c>
      <c r="AN66" s="1635">
        <v>0</v>
      </c>
      <c r="AO66" s="1635">
        <v>0</v>
      </c>
      <c r="AP66" s="1635">
        <v>0</v>
      </c>
      <c r="AQ66" s="1635">
        <v>0</v>
      </c>
      <c r="AR66" s="1635">
        <v>0</v>
      </c>
      <c r="AS66" s="1635">
        <v>0</v>
      </c>
      <c r="AT66" s="1635">
        <v>0</v>
      </c>
      <c r="AU66" s="1635">
        <v>0</v>
      </c>
      <c r="AV66" s="1635">
        <v>0</v>
      </c>
      <c r="AW66" s="1635">
        <v>0</v>
      </c>
      <c r="AX66" s="1635">
        <v>0</v>
      </c>
      <c r="AY66" s="1635">
        <v>0</v>
      </c>
      <c r="AZ66" s="1635">
        <v>0</v>
      </c>
      <c r="BA66" s="1635">
        <v>0</v>
      </c>
      <c r="BB66" s="1155">
        <v>4</v>
      </c>
      <c r="BC66" s="1155">
        <v>115</v>
      </c>
      <c r="BD66" s="511">
        <v>10</v>
      </c>
      <c r="BE66" s="511">
        <v>10</v>
      </c>
      <c r="BF66" s="511">
        <v>10</v>
      </c>
      <c r="BG66" s="511">
        <v>10</v>
      </c>
      <c r="BH66" s="511">
        <v>10</v>
      </c>
      <c r="BI66" s="1155">
        <v>23</v>
      </c>
    </row>
  </sheetData>
  <sheetProtection formatColumns="0" formatRows="0" autoFilter="0" sort="0" insertRows="0" insertColumns="1" deleteRows="0" deleteColumns="0"/>
  <mergeCells count="159">
    <mergeCell ref="T64:BC64"/>
    <mergeCell ref="T65:BC65"/>
    <mergeCell ref="S35:T35"/>
    <mergeCell ref="V35:AB35"/>
    <mergeCell ref="AD35:AJ35"/>
    <mergeCell ref="S34:T34"/>
    <mergeCell ref="V34:AB34"/>
    <mergeCell ref="AD34:AJ34"/>
    <mergeCell ref="V2:AC2"/>
    <mergeCell ref="AD2:BB2"/>
    <mergeCell ref="V3:AC3"/>
    <mergeCell ref="AD3:BB3"/>
    <mergeCell ref="V4:AC4"/>
    <mergeCell ref="AD4:BB4"/>
    <mergeCell ref="V5:AC5"/>
    <mergeCell ref="AD5:BB5"/>
    <mergeCell ref="V6:AC6"/>
    <mergeCell ref="AD6:BB6"/>
    <mergeCell ref="V7:AC7"/>
    <mergeCell ref="AD7:BB7"/>
    <mergeCell ref="T63:BC63"/>
    <mergeCell ref="T61:BC61"/>
    <mergeCell ref="AJ49:AJ50"/>
    <mergeCell ref="AK49:AK50"/>
    <mergeCell ref="BC49:BC51"/>
    <mergeCell ref="T59:BC59"/>
    <mergeCell ref="T60:BC60"/>
    <mergeCell ref="AA42:AB42"/>
    <mergeCell ref="AI42:AJ42"/>
    <mergeCell ref="E43:E56"/>
    <mergeCell ref="V43:AC43"/>
    <mergeCell ref="AD43:BB43"/>
    <mergeCell ref="F44:F55"/>
    <mergeCell ref="V44:AC44"/>
    <mergeCell ref="AD44:BB44"/>
    <mergeCell ref="G45:G54"/>
    <mergeCell ref="V45:AC45"/>
    <mergeCell ref="AD45:BB45"/>
    <mergeCell ref="H46:H53"/>
    <mergeCell ref="V46:AC46"/>
    <mergeCell ref="AD46:BB46"/>
    <mergeCell ref="P47:P52"/>
    <mergeCell ref="J48:J51"/>
    <mergeCell ref="Q48:Q51"/>
    <mergeCell ref="V48:AC48"/>
    <mergeCell ref="AD48:BB48"/>
    <mergeCell ref="K49:K50"/>
    <mergeCell ref="Z49:Z50"/>
    <mergeCell ref="BC38:BC41"/>
    <mergeCell ref="S39:S41"/>
    <mergeCell ref="T39:T41"/>
    <mergeCell ref="V39:AB39"/>
    <mergeCell ref="AC39:AC41"/>
    <mergeCell ref="AD39:AJ39"/>
    <mergeCell ref="AK39:AK41"/>
    <mergeCell ref="BB39:BB41"/>
    <mergeCell ref="V40:V41"/>
    <mergeCell ref="W40:W41"/>
    <mergeCell ref="X40:Y40"/>
    <mergeCell ref="Z40:AB40"/>
    <mergeCell ref="AD40:AD41"/>
    <mergeCell ref="BC8:BC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BB38"/>
    <mergeCell ref="S26:AJ26"/>
    <mergeCell ref="S27:AJ27"/>
    <mergeCell ref="AC49:AC50"/>
    <mergeCell ref="AA49:AA50"/>
    <mergeCell ref="AB49:AB50"/>
    <mergeCell ref="AH49:AH50"/>
    <mergeCell ref="AI49:AI50"/>
    <mergeCell ref="V47:AC47"/>
    <mergeCell ref="AD47:BB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BA393265 AK49 AQ49 AS49 AY49 BA49 AK524337:BA524337 AK8 AQ8 AS8 AY8 BA8 AK589873:BA589873 AK655409:BA655409 AK17 AK720945:BA720945 AK786481:BA786481 AK852017:BA852017 AK917553:BA917553 AK983089:BA983089 AK65585:BA65585 AK131121:BA131121 AK458801:BA458801 AI49 AK196657:BA196657 AI8 AC8 AA8 AI17 AK262193:BA262193 AA49 AC49 AK327729:BA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C65579:BC65586 BC131115:BC131122 BC196651:BC196658 BC262187:BC262194 BC327723:BC327730 BC393259:BC393266 BC458795:BC458802 BC524331:BC524338 BC589867:BC589874 BC655403:BC655410 BC720939:BC720946 BC786475:BC786482 BC852011:BC852018 BC917547:BC917554 BC983083:BC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BB983088 V65584:BB65584 V131120:BB131120 V196656:BB196656 V262192:BB262192 V327728:BB327728 V393264:BB393264 V458800:BB458800 V524336:BB524336 V589872:BB589872 V655408:BB655408 V720944:BB720944 V786480:BB786480 V852016:BB852016 V917552:BB917552">
      <formula1>kind_of_cons</formula1>
    </dataValidation>
    <dataValidation allowBlank="1" sqref="S131123:BC131129 S196659:BC196665 S262195:BC262201 S327731:BC327737 S393267:BC393273 S458803:BC458809 S524339:BC524345 S589875:BC589881 S655411:BC655417 S720947:BC720953 S786483:BC786489 S852019:BC852025 S917555:BC917561 S983091:BC983097 S65587:BC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448C9B-7468-A672-84C8-5766B9B0EA9A}" mc:Ignorable="x14ac xr xr2 xr3">
  <sheetPr>
    <tabColor theme="6" tint="0.4"/>
  </sheetPr>
  <dimension ref="A1:AS70"/>
  <sheetViews>
    <sheetView showGridLines="0" zoomScale="90" workbookViewId="0">
      <pane xSplit="29" ySplit="42" topLeftCell="AD43" activePane="bottomRight" state="frozen"/>
      <selection pane="bottomLeft" activeCell="A43" sqref="A43"/>
      <selection pane="topRight" activeCell="AD1" sqref="AD1"/>
      <selection pane="bottomRight" activeCell="T49" sqref="T49"/>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405</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407</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408</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409</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412</v>
      </c>
      <c r="M7" s="537"/>
      <c r="N7" s="1366"/>
      <c r="P7" s="2257"/>
      <c r="Q7" s="2257">
        <v>1</v>
      </c>
      <c r="R7" s="1642"/>
      <c r="S7" s="2007">
        <f>$J7</f>
      </c>
      <c r="T7" s="286" t="s">
        <v>413</v>
      </c>
      <c r="U7" s="300"/>
      <c r="V7" s="2305"/>
      <c r="W7" s="2305"/>
      <c r="X7" s="2305"/>
      <c r="Y7" s="2305"/>
      <c r="Z7" s="2305"/>
      <c r="AA7" s="2305"/>
      <c r="AB7" s="2305"/>
      <c r="AC7" s="2305"/>
      <c r="AD7" s="2305"/>
      <c r="AE7" s="2305"/>
      <c r="AF7" s="2305"/>
      <c r="AG7" s="2305"/>
      <c r="AH7" s="2305"/>
      <c r="AI7" s="2305"/>
      <c r="AJ7" s="2305"/>
      <c r="AK7" s="2305"/>
      <c r="AL7" s="2305"/>
      <c r="AM7" s="2010" t="s">
        <v>414</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415</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"ХТК"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46140</v>
      </c>
      <c r="W30" s="2264"/>
      <c r="X30" s="2264"/>
      <c r="Y30" s="2264"/>
      <c r="Z30" s="2264"/>
      <c r="AA30" s="2264"/>
      <c r="AB30" s="2264"/>
      <c r="AC30" s="326"/>
      <c r="AD30" s="2264" t="str">
        <f>IF(TITLE_DATE_PR_CHANGE="",IF(TITLE_DATE_PR="","",TITLE_DATE_PR),TITLE_DATE_PR_CHANGE)</f>
        <v>46140</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2026-290</v>
      </c>
      <c r="W31" s="2251"/>
      <c r="X31" s="2251"/>
      <c r="Y31" s="2251"/>
      <c r="Z31" s="2251"/>
      <c r="AA31" s="2251"/>
      <c r="AB31" s="2251"/>
      <c r="AC31" s="326"/>
      <c r="AD31" s="2251" t="str">
        <f>IF(TITLE_NUMBER_PR_CHANGE="",IF(TITLE_NUMBER_PR="","",TITLE_NUMBER_PR),TITLE_NUMBER_PR_CHANGE)</f>
        <v>2026-290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46140</v>
      </c>
      <c r="W34" s="2264"/>
      <c r="X34" s="2264"/>
      <c r="Y34" s="2264"/>
      <c r="Z34" s="2264"/>
      <c r="AA34" s="2264"/>
      <c r="AB34" s="2264"/>
      <c r="AC34" s="326"/>
      <c r="AD34" s="2264" t="str">
        <f>IF(TITLE_DATE_PR_CHANGE="",IF(TITLE_DATE_PR="","",TITLE_DATE_PR),TITLE_DATE_PR_CHANGE)</f>
        <v>46140</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2026-290</v>
      </c>
      <c r="W35" s="2251"/>
      <c r="X35" s="2251"/>
      <c r="Y35" s="2251"/>
      <c r="Z35" s="2251"/>
      <c r="AA35" s="2251"/>
      <c r="AB35" s="2251"/>
      <c r="AC35" s="326"/>
      <c r="AD35" s="2251" t="str">
        <f>IF(TITLE_NUMBER_PR_CHANGE="",IF(TITLE_NUMBER_PR="","",TITLE_NUMBER_PR),TITLE_NUMBER_PR_CHANGE)</f>
        <v>2026-290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88</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457</v>
      </c>
      <c r="AE40" s="2283"/>
      <c r="AF40" s="2262" t="s">
        <v>438</v>
      </c>
      <c r="AG40" s="2263"/>
      <c r="AH40" s="2262" t="s">
        <v>439</v>
      </c>
      <c r="AI40" s="2269"/>
      <c r="AJ40" s="2263"/>
      <c r="AK40" s="2278"/>
      <c r="AL40" s="2281"/>
      <c r="AM40" s="2127"/>
      <c r="AS40" s="1155">
        <v>34</v>
      </c>
    </row>
    <row customHeight="1" ht="35.699999999999996">
      <c r="A41" s="1370"/>
      <c r="B41" s="1370" t="s">
        <v>135</v>
      </c>
      <c r="C41" s="1370" t="s">
        <v>136</v>
      </c>
      <c r="D41" s="1370" t="s">
        <v>137</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t="s">
        <v>454</v>
      </c>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459</v>
      </c>
      <c r="AN49" s="511">
        <f>STRCHECKDATE(V50:AL50)</f>
      </c>
      <c r="AO49" s="500"/>
      <c r="AP49" s="500" t="str">
        <f>IF(T49="","",T49)</f>
        <v/>
      </c>
      <c r="AQ49" s="500"/>
      <c r="AR49" s="500"/>
      <c r="AS49" s="1155">
        <v>21</v>
      </c>
    </row>
    <row customHeight="1" ht="1.05">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s="1850" customFormat="1" customHeight="1" ht="84">
      <c r="A52" s="1363"/>
      <c r="B52" s="1363"/>
      <c r="C52" s="1363"/>
      <c r="D52" s="1363"/>
      <c r="E52" s="2259"/>
      <c r="F52" s="2259"/>
      <c r="G52" s="2259"/>
      <c r="H52" s="2259"/>
      <c r="I52" s="2286"/>
      <c r="J52" s="2256" t="str">
        <f>S46&amp;".2"</f>
        <v>....2</v>
      </c>
      <c r="K52" s="1363"/>
      <c r="L52" s="1369" t="s">
        <v>412</v>
      </c>
      <c r="M52" s="1366"/>
      <c r="N52" s="1366"/>
      <c r="O52" s="1776"/>
      <c r="P52" s="2374"/>
      <c r="Q52" s="683" t="s">
        <v>451</v>
      </c>
      <c r="R52" s="1642"/>
      <c r="S52" s="2273" t="str">
        <f>$J52</f>
        <v>....2</v>
      </c>
      <c r="T52" s="286" t="s">
        <v>413</v>
      </c>
      <c r="U52" s="300"/>
      <c r="V52" s="2305"/>
      <c r="W52" s="2305"/>
      <c r="X52" s="2305"/>
      <c r="Y52" s="2305"/>
      <c r="Z52" s="2305"/>
      <c r="AA52" s="2305"/>
      <c r="AB52" s="2305"/>
      <c r="AC52" s="2305"/>
      <c r="AD52" s="2305" t="s">
        <v>456</v>
      </c>
      <c r="AE52" s="2305"/>
      <c r="AF52" s="2305"/>
      <c r="AG52" s="2305"/>
      <c r="AH52" s="2305"/>
      <c r="AI52" s="2305"/>
      <c r="AJ52" s="2305"/>
      <c r="AK52" s="2305"/>
      <c r="AL52" s="2305"/>
      <c r="AM52" s="2010" t="s">
        <v>414</v>
      </c>
      <c r="AN52" s="1642"/>
      <c r="AO52" s="1624"/>
      <c r="AP52" s="1624" t="str">
        <f>IF(T52="","",T52)</f>
        <v>Группа потребителей</v>
      </c>
      <c r="AQ52" s="1624"/>
      <c r="AR52" s="1624"/>
      <c r="AS52" s="1635">
        <v>0</v>
      </c>
    </row>
    <row s="1850" customFormat="1" customHeight="1" ht="11.25">
      <c r="A53" s="1363"/>
      <c r="B53" s="1363"/>
      <c r="C53" s="1363"/>
      <c r="D53" s="1363"/>
      <c r="E53" s="2259"/>
      <c r="F53" s="2259"/>
      <c r="G53" s="2259"/>
      <c r="H53" s="2259"/>
      <c r="I53" s="2286"/>
      <c r="J53" s="2286" t="str">
        <f>S46&amp;".1"</f>
        <v>....1</v>
      </c>
      <c r="K53" s="2256" t="str">
        <f>J52&amp;".1"</f>
        <v>....2.1</v>
      </c>
      <c r="L53" s="1369" t="s">
        <v>415</v>
      </c>
      <c r="M53" s="1366"/>
      <c r="N53" s="1366"/>
      <c r="O53" s="1366"/>
      <c r="P53" s="2374"/>
      <c r="Q53" s="2374"/>
      <c r="R53" s="357">
        <v>1</v>
      </c>
      <c r="S53" s="2343" t="str">
        <f>$K53</f>
        <v>....2.1</v>
      </c>
      <c r="T53" s="2014"/>
      <c r="U53" s="2015"/>
      <c r="V53" s="2016"/>
      <c r="W53" s="1349"/>
      <c r="X53" s="2016"/>
      <c r="Y53" s="2017"/>
      <c r="Z53" s="2306"/>
      <c r="AA53" s="2112" t="s">
        <v>66</v>
      </c>
      <c r="AB53" s="2306"/>
      <c r="AC53" s="2112" t="s">
        <v>66</v>
      </c>
      <c r="AD53" s="2016"/>
      <c r="AE53" s="1349"/>
      <c r="AF53" s="2016"/>
      <c r="AG53" s="2017"/>
      <c r="AH53" s="2306"/>
      <c r="AI53" s="2112" t="s">
        <v>66</v>
      </c>
      <c r="AJ53" s="2306"/>
      <c r="AK53" s="2112" t="s">
        <v>66</v>
      </c>
      <c r="AL53" s="1349"/>
      <c r="AM53" s="2253" t="s">
        <v>416</v>
      </c>
      <c r="AN53" s="1642">
        <f>STRCHECKDATE(V54:AL54)</f>
      </c>
      <c r="AO53" s="1624"/>
      <c r="AP53" s="1624" t="str">
        <f>IF(T53="","",T53)</f>
        <v/>
      </c>
      <c r="AQ53" s="1624"/>
      <c r="AR53" s="1624"/>
      <c r="AS53" s="1635">
        <v>0</v>
      </c>
    </row>
    <row s="1850" customFormat="1" customHeight="1" ht="0.75">
      <c r="A54" s="1363"/>
      <c r="B54" s="1363"/>
      <c r="C54" s="1363"/>
      <c r="D54" s="1363"/>
      <c r="E54" s="2259"/>
      <c r="F54" s="2259"/>
      <c r="G54" s="2259"/>
      <c r="H54" s="2259"/>
      <c r="I54" s="2286"/>
      <c r="J54" s="2286" t="str">
        <f>S46&amp;".1"</f>
        <v>....1</v>
      </c>
      <c r="K54" s="2256"/>
      <c r="L54" s="1369"/>
      <c r="M54" s="1366"/>
      <c r="N54" s="1366"/>
      <c r="O54" s="1366"/>
      <c r="P54" s="2374"/>
      <c r="Q54" s="2374"/>
      <c r="R54" s="357"/>
      <c r="S54" s="2513"/>
      <c r="T54" s="300"/>
      <c r="U54" s="300"/>
      <c r="V54" s="325"/>
      <c r="W54" s="325"/>
      <c r="X54" s="325"/>
      <c r="Y54" s="328" t="str">
        <f>Z53&amp;"-"&amp;AB53</f>
        <v>-</v>
      </c>
      <c r="Z54" s="2309"/>
      <c r="AA54" s="2107"/>
      <c r="AB54" s="2309"/>
      <c r="AC54" s="2107"/>
      <c r="AD54" s="325"/>
      <c r="AE54" s="325"/>
      <c r="AF54" s="325"/>
      <c r="AG54" s="328" t="str">
        <f>AH53&amp;"-"&amp;AJ53</f>
        <v>-</v>
      </c>
      <c r="AH54" s="2309"/>
      <c r="AI54" s="2107"/>
      <c r="AJ54" s="2309"/>
      <c r="AK54" s="2107"/>
      <c r="AL54" s="325"/>
      <c r="AM54" s="2254"/>
      <c r="AN54" s="1642"/>
      <c r="AO54" s="1624"/>
      <c r="AP54" s="1624" t="str">
        <f>IF(T54="","",T54)</f>
        <v/>
      </c>
      <c r="AQ54" s="1624"/>
      <c r="AR54" s="1624"/>
      <c r="AS54" s="1635">
        <v>0</v>
      </c>
    </row>
    <row s="1850" customFormat="1" customHeight="1" ht="11.25">
      <c r="A55" s="1363"/>
      <c r="B55" s="1363"/>
      <c r="C55" s="1363"/>
      <c r="D55" s="1363"/>
      <c r="E55" s="2259"/>
      <c r="F55" s="2259"/>
      <c r="G55" s="2259"/>
      <c r="H55" s="2259"/>
      <c r="I55" s="2286"/>
      <c r="J55" s="2256" t="str">
        <f>S46&amp;".1"</f>
        <v>....1</v>
      </c>
      <c r="K55" s="1363"/>
      <c r="L55" s="1369"/>
      <c r="M55" s="1366"/>
      <c r="N55" s="1366"/>
      <c r="O55" s="1776"/>
      <c r="P55" s="2374"/>
      <c r="Q55" s="2374"/>
      <c r="R55" s="356"/>
      <c r="S55" s="2913"/>
      <c r="T55" s="2914" t="s">
        <v>417</v>
      </c>
      <c r="U55" s="2915"/>
      <c r="V55" s="2916"/>
      <c r="W55" s="2917"/>
      <c r="X55" s="2918"/>
      <c r="Y55" s="2919"/>
      <c r="Z55" s="2920"/>
      <c r="AA55" s="2921"/>
      <c r="AB55" s="2922"/>
      <c r="AC55" s="2923"/>
      <c r="AD55" s="2924"/>
      <c r="AE55" s="2925"/>
      <c r="AF55" s="2926"/>
      <c r="AG55" s="2927"/>
      <c r="AH55" s="2928"/>
      <c r="AI55" s="2929"/>
      <c r="AJ55" s="2930"/>
      <c r="AK55" s="2931"/>
      <c r="AL55" s="2932"/>
      <c r="AM55" s="2255"/>
      <c r="AN55" s="1642"/>
      <c r="AO55" s="1624"/>
      <c r="AP55" s="1624" t="str">
        <f>IF(T55="","",T55)</f>
        <v>Добавить вид теплоносителя (параметры теплоносителя)</v>
      </c>
      <c r="AQ55" s="1624"/>
      <c r="AR55" s="1624"/>
      <c r="AS55" s="1635">
        <v>0</v>
      </c>
    </row>
    <row customHeight="1" ht="11.549999999999999">
      <c r="A56" s="1363" t="s">
        <v>188</v>
      </c>
      <c r="B56" s="1363" t="s">
        <v>189</v>
      </c>
      <c r="C56" s="1363" t="s">
        <v>190</v>
      </c>
      <c r="D56" s="1363" t="s">
        <v>191</v>
      </c>
      <c r="E56" s="2259"/>
      <c r="F56" s="2259"/>
      <c r="G56" s="2259"/>
      <c r="H56" s="2259"/>
      <c r="I56" s="2256"/>
      <c r="J56" s="1363"/>
      <c r="K56" s="1363"/>
      <c r="L56" s="1364"/>
      <c r="P56" s="2257"/>
      <c r="Q56" s="1331"/>
      <c r="R56" s="356"/>
      <c r="S56" s="1278"/>
      <c r="T56" s="365" t="s">
        <v>418</v>
      </c>
      <c r="U56" s="367"/>
      <c r="V56" s="367"/>
      <c r="W56" s="367"/>
      <c r="X56" s="367"/>
      <c r="Y56" s="367"/>
      <c r="Z56" s="367"/>
      <c r="AA56" s="367"/>
      <c r="AB56" s="367"/>
      <c r="AC56" s="366"/>
      <c r="AD56" s="367"/>
      <c r="AE56" s="367"/>
      <c r="AF56" s="367"/>
      <c r="AG56" s="367"/>
      <c r="AH56" s="367"/>
      <c r="AI56" s="367"/>
      <c r="AJ56" s="367"/>
      <c r="AK56" s="366"/>
      <c r="AL56" s="367"/>
      <c r="AM56" s="303"/>
      <c r="AO56" s="500"/>
      <c r="AP56" s="500" t="str">
        <f>IF(T56="","",T56)</f>
        <v>Добавить группу потребителей</v>
      </c>
      <c r="AQ56" s="500"/>
      <c r="AR56" s="500"/>
      <c r="AS56" s="1155">
        <v>11</v>
      </c>
    </row>
    <row customHeight="1" ht="0">
      <c r="A57" s="1363" t="s">
        <v>188</v>
      </c>
      <c r="B57" s="1363" t="s">
        <v>189</v>
      </c>
      <c r="C57" s="1363" t="s">
        <v>190</v>
      </c>
      <c r="D57" s="1363" t="s">
        <v>191</v>
      </c>
      <c r="E57" s="2259"/>
      <c r="F57" s="2259"/>
      <c r="G57" s="2259"/>
      <c r="H57" s="2258"/>
      <c r="I57" s="1363"/>
      <c r="J57" s="1363"/>
      <c r="K57" s="1363"/>
      <c r="L57" s="1364"/>
      <c r="M57" s="1365"/>
      <c r="N57" s="1365"/>
      <c r="O57" s="537"/>
      <c r="P57" s="360"/>
      <c r="Q57" s="375"/>
      <c r="R57" s="355"/>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9"/>
      <c r="AO57" s="500"/>
      <c r="AP57" s="500" t="str">
        <f>IF(T57="","",T57)</f>
        <v/>
      </c>
      <c r="AQ57" s="500"/>
      <c r="AR57" s="500"/>
      <c r="AS57" s="1155">
        <v>0</v>
      </c>
    </row>
    <row s="1642" customFormat="1" customHeight="1" ht="1.05">
      <c r="A58" s="1343" t="s">
        <v>188</v>
      </c>
      <c r="B58" s="1343" t="s">
        <v>189</v>
      </c>
      <c r="C58" s="1343" t="s">
        <v>190</v>
      </c>
      <c r="D58" s="1314"/>
      <c r="E58" s="2259"/>
      <c r="F58" s="2259"/>
      <c r="G58" s="2258"/>
      <c r="H58" s="1314"/>
      <c r="I58" s="1314"/>
      <c r="J58" s="1314"/>
      <c r="K58" s="1314"/>
      <c r="L58" s="1339"/>
      <c r="M58" s="1315"/>
      <c r="N58" s="1315"/>
      <c r="P58" s="1316"/>
      <c r="Q58" s="1317"/>
      <c r="R58" s="1316"/>
      <c r="S58" s="1322"/>
      <c r="T58" s="1325" t="s">
        <v>168</v>
      </c>
      <c r="U58" s="1324"/>
      <c r="V58" s="1324"/>
      <c r="W58" s="1324"/>
      <c r="X58" s="1324"/>
      <c r="Y58" s="1324"/>
      <c r="Z58" s="1324"/>
      <c r="AA58" s="1324"/>
      <c r="AB58" s="1324"/>
      <c r="AC58" s="1324"/>
      <c r="AD58" s="1324"/>
      <c r="AE58" s="1324"/>
      <c r="AF58" s="1324"/>
      <c r="AG58" s="1324"/>
      <c r="AH58" s="1324"/>
      <c r="AI58" s="1324"/>
      <c r="AJ58" s="1324"/>
      <c r="AK58" s="1324"/>
      <c r="AL58" s="1324"/>
      <c r="AM58" s="1324"/>
      <c r="AO58" s="789"/>
      <c r="AP58" s="789" t="str">
        <f>IF(T58="","",T58)</f>
        <v>Добавить источник для дифференциации</v>
      </c>
      <c r="AQ58" s="789"/>
      <c r="AR58" s="789"/>
      <c r="AS58" s="518">
        <v>1</v>
      </c>
    </row>
    <row s="1642" customFormat="1" customHeight="1" ht="1.05">
      <c r="A59" s="1343" t="s">
        <v>188</v>
      </c>
      <c r="B59" s="1343" t="s">
        <v>189</v>
      </c>
      <c r="C59" s="1314"/>
      <c r="D59" s="1314"/>
      <c r="E59" s="2259"/>
      <c r="F59" s="2258"/>
      <c r="G59" s="1314"/>
      <c r="H59" s="1314"/>
      <c r="I59" s="1314"/>
      <c r="J59" s="1314"/>
      <c r="K59" s="1314"/>
      <c r="L59" s="1339"/>
      <c r="M59" s="1321"/>
      <c r="N59" s="1321"/>
      <c r="P59" s="1316"/>
      <c r="Q59" s="1317"/>
      <c r="R59" s="1316"/>
      <c r="S59" s="1322"/>
      <c r="T59" s="1325" t="s">
        <v>169</v>
      </c>
      <c r="U59" s="1324"/>
      <c r="V59" s="1324"/>
      <c r="W59" s="1324"/>
      <c r="X59" s="1324"/>
      <c r="Y59" s="1324"/>
      <c r="Z59" s="1324"/>
      <c r="AA59" s="1324"/>
      <c r="AB59" s="1324"/>
      <c r="AC59" s="1324"/>
      <c r="AD59" s="1324"/>
      <c r="AE59" s="1324"/>
      <c r="AF59" s="1324"/>
      <c r="AG59" s="1324"/>
      <c r="AH59" s="1324"/>
      <c r="AI59" s="1324"/>
      <c r="AJ59" s="1324"/>
      <c r="AK59" s="1324"/>
      <c r="AL59" s="1324"/>
      <c r="AM59" s="1324"/>
      <c r="AO59" s="789"/>
      <c r="AP59" s="789" t="str">
        <f>IF(T59="","",T59)</f>
        <v>Добавить централизованную систему для дифференциации</v>
      </c>
      <c r="AQ59" s="789"/>
      <c r="AR59" s="789"/>
      <c r="AS59" s="518">
        <v>1</v>
      </c>
    </row>
    <row s="1642" customFormat="1" customHeight="1" ht="1.05">
      <c r="A60" s="1343" t="s">
        <v>188</v>
      </c>
      <c r="B60" s="1343"/>
      <c r="C60" s="1343"/>
      <c r="D60" s="1343"/>
      <c r="E60" s="2258"/>
      <c r="F60" s="1343"/>
      <c r="G60" s="1343"/>
      <c r="H60" s="1343"/>
      <c r="I60" s="1343"/>
      <c r="J60" s="1343"/>
      <c r="K60" s="1343"/>
      <c r="L60" s="1346"/>
      <c r="M60" s="1321"/>
      <c r="N60" s="1321"/>
      <c r="O60" s="518"/>
      <c r="P60" s="380"/>
      <c r="Q60" s="1344"/>
      <c r="R60" s="380"/>
      <c r="S60" s="1322"/>
      <c r="T60" s="1325" t="s">
        <v>170</v>
      </c>
      <c r="U60" s="1324"/>
      <c r="V60" s="1324"/>
      <c r="W60" s="1324"/>
      <c r="X60" s="1324"/>
      <c r="Y60" s="1324"/>
      <c r="Z60" s="1324"/>
      <c r="AA60" s="1324"/>
      <c r="AB60" s="1324"/>
      <c r="AC60" s="1324"/>
      <c r="AD60" s="1324"/>
      <c r="AE60" s="1324"/>
      <c r="AF60" s="1324"/>
      <c r="AG60" s="1324"/>
      <c r="AH60" s="1324"/>
      <c r="AI60" s="1324"/>
      <c r="AJ60" s="1324"/>
      <c r="AK60" s="1324"/>
      <c r="AL60" s="1324"/>
      <c r="AM60" s="1324"/>
      <c r="AO60" s="500"/>
      <c r="AP60" s="500" t="str">
        <f>IF(T60="","",T60)</f>
        <v>Добавить территорию для дифференциации</v>
      </c>
      <c r="AQ60" s="500"/>
      <c r="AR60" s="500"/>
      <c r="AS60" s="511">
        <v>1</v>
      </c>
    </row>
    <row s="1642" customFormat="1" customHeight="1" ht="1.05">
      <c r="A61" s="1314"/>
      <c r="B61" s="1314"/>
      <c r="C61" s="1314"/>
      <c r="D61" s="1314"/>
      <c r="E61" s="1343"/>
      <c r="F61" s="1314"/>
      <c r="G61" s="1314"/>
      <c r="H61" s="1314"/>
      <c r="I61" s="1314"/>
      <c r="J61" s="1314"/>
      <c r="K61" s="1314"/>
      <c r="L61" s="1339"/>
      <c r="M61" s="1321"/>
      <c r="N61" s="1321"/>
      <c r="P61" s="1316"/>
      <c r="Q61" s="1317"/>
      <c r="R61" s="1316"/>
      <c r="S61" s="1322"/>
      <c r="T61" s="1325" t="s">
        <v>171</v>
      </c>
      <c r="U61" s="1324"/>
      <c r="V61" s="1324"/>
      <c r="W61" s="1324"/>
      <c r="X61" s="1324"/>
      <c r="Y61" s="1324"/>
      <c r="Z61" s="1324"/>
      <c r="AA61" s="1324"/>
      <c r="AB61" s="1324"/>
      <c r="AC61" s="1324"/>
      <c r="AD61" s="1324"/>
      <c r="AE61" s="1324"/>
      <c r="AF61" s="1324"/>
      <c r="AG61" s="1324"/>
      <c r="AH61" s="1324"/>
      <c r="AI61" s="1324"/>
      <c r="AJ61" s="1324"/>
      <c r="AK61" s="1324"/>
      <c r="AL61" s="1324"/>
      <c r="AM61" s="1324"/>
      <c r="AO61" s="789"/>
      <c r="AP61" s="789" t="str">
        <f>IF(T61="","",T61)</f>
        <v>Добавить наименование тарифа</v>
      </c>
      <c r="AQ61" s="789"/>
      <c r="AR61" s="789"/>
      <c r="AS61" s="518">
        <v>1</v>
      </c>
    </row>
    <row customHeight="1" ht="11.549999999999999">
      <c r="M62" s="1160"/>
      <c r="N62" s="1160"/>
      <c r="O62" s="537"/>
      <c r="P62" s="1155"/>
      <c r="Q62" s="1155"/>
      <c r="R62" s="1155"/>
      <c r="S62" s="1155"/>
      <c r="AN62" s="1155"/>
      <c r="AO62" s="1155"/>
      <c r="AP62" s="1155"/>
      <c r="AQ62" s="1155"/>
      <c r="AR62" s="1155"/>
      <c r="AS62" s="1155">
        <v>11</v>
      </c>
    </row>
    <row customHeight="1" ht="23.25">
      <c r="O63" s="537"/>
      <c r="S63" s="1253"/>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22</v>
      </c>
    </row>
    <row customHeight="1" ht="30.4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29</v>
      </c>
    </row>
    <row customHeight="1" ht="42">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40</v>
      </c>
    </row>
    <row customHeight="1" ht="14.699999999999998">
      <c r="O66" s="537"/>
      <c r="AS66" s="1155">
        <v>14</v>
      </c>
    </row>
    <row customHeight="1" ht="21">
      <c r="O67" s="537"/>
      <c r="S67" s="1253"/>
      <c r="T67" s="2299"/>
      <c r="U67" s="2285"/>
      <c r="V67" s="2285"/>
      <c r="W67" s="2285"/>
      <c r="X67" s="2285"/>
      <c r="Y67" s="2285"/>
      <c r="Z67" s="2285"/>
      <c r="AA67" s="2285"/>
      <c r="AB67" s="2285"/>
      <c r="AC67" s="2285"/>
      <c r="AD67" s="2285"/>
      <c r="AE67" s="2285"/>
      <c r="AF67" s="2285"/>
      <c r="AG67" s="2285"/>
      <c r="AH67" s="2285"/>
      <c r="AI67" s="2285"/>
      <c r="AJ67" s="2285"/>
      <c r="AK67" s="2285"/>
      <c r="AL67" s="2285"/>
      <c r="AM67" s="2285"/>
      <c r="AS67" s="1155">
        <v>20</v>
      </c>
    </row>
    <row customHeight="1" ht="29.25">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S68" s="1155">
        <v>28</v>
      </c>
    </row>
    <row customHeight="1" ht="35.699999999999996">
      <c r="T69" s="2285"/>
      <c r="U69" s="2285"/>
      <c r="V69" s="2285"/>
      <c r="W69" s="2285"/>
      <c r="X69" s="2285"/>
      <c r="Y69" s="2285"/>
      <c r="Z69" s="2285"/>
      <c r="AA69" s="2285"/>
      <c r="AB69" s="2285"/>
      <c r="AC69" s="2285"/>
      <c r="AD69" s="2285"/>
      <c r="AE69" s="2285"/>
      <c r="AF69" s="2285"/>
      <c r="AG69" s="2285"/>
      <c r="AH69" s="2285"/>
      <c r="AI69" s="2285"/>
      <c r="AJ69" s="2285"/>
      <c r="AK69" s="2285"/>
      <c r="AL69" s="2285"/>
      <c r="AM69" s="2285"/>
      <c r="AS69" s="1155">
        <v>34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28">
        <v>0</v>
      </c>
      <c r="Q70" s="344">
        <v>3</v>
      </c>
      <c r="R70" s="344">
        <v>3</v>
      </c>
      <c r="S70" s="581">
        <v>12</v>
      </c>
      <c r="T70" s="1155">
        <v>31</v>
      </c>
      <c r="U70" s="1155">
        <v>0</v>
      </c>
      <c r="V70" s="1155">
        <v>0</v>
      </c>
      <c r="W70" s="1155">
        <v>0</v>
      </c>
      <c r="X70" s="1155">
        <v>0</v>
      </c>
      <c r="Y70" s="1155">
        <v>0</v>
      </c>
      <c r="Z70" s="1155">
        <v>0</v>
      </c>
      <c r="AA70" s="1155">
        <v>0</v>
      </c>
      <c r="AB70" s="1155">
        <v>0</v>
      </c>
      <c r="AC70" s="1155">
        <v>0</v>
      </c>
      <c r="AD70" s="1155">
        <v>24</v>
      </c>
      <c r="AE70" s="1155">
        <v>0</v>
      </c>
      <c r="AF70" s="1155">
        <v>24</v>
      </c>
      <c r="AG70" s="1155">
        <v>24</v>
      </c>
      <c r="AH70" s="1155">
        <v>11</v>
      </c>
      <c r="AI70" s="1155">
        <v>3</v>
      </c>
      <c r="AJ70" s="1155">
        <v>11</v>
      </c>
      <c r="AK70" s="1155">
        <v>0</v>
      </c>
      <c r="AL70" s="1155">
        <v>4</v>
      </c>
      <c r="AM70" s="1155">
        <v>115</v>
      </c>
      <c r="AN70" s="511">
        <v>10</v>
      </c>
      <c r="AO70" s="511">
        <v>10</v>
      </c>
      <c r="AP70" s="511">
        <v>10</v>
      </c>
      <c r="AQ70" s="511">
        <v>10</v>
      </c>
      <c r="AR70" s="511">
        <v>10</v>
      </c>
      <c r="AS70" s="1155">
        <v>23</v>
      </c>
    </row>
  </sheetData>
  <sheetProtection formatColumns="0" formatRows="0" autoFilter="0" sort="0" insertRows="0" insertColumns="1" deleteRows="0" deleteColumns="0"/>
  <mergeCells count="127">
    <mergeCell ref="T67:AM67"/>
    <mergeCell ref="T68:AM68"/>
    <mergeCell ref="T69:AM69"/>
    <mergeCell ref="AM49:AM51"/>
    <mergeCell ref="T63:AM63"/>
    <mergeCell ref="T64:AM64"/>
    <mergeCell ref="T65:AM65"/>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60"/>
    <mergeCell ref="V43:AC43"/>
    <mergeCell ref="AD43:AL43"/>
    <mergeCell ref="F44:F59"/>
    <mergeCell ref="V44:AC44"/>
    <mergeCell ref="AD44:AL44"/>
    <mergeCell ref="G45:G58"/>
    <mergeCell ref="V45:AC45"/>
    <mergeCell ref="AD45:AL45"/>
    <mergeCell ref="H46:H57"/>
    <mergeCell ref="V46:AC46"/>
    <mergeCell ref="AD46:AL46"/>
    <mergeCell ref="I47:I56"/>
    <mergeCell ref="P47:P56"/>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53:AM55"/>
    <mergeCell ref="J52:J55"/>
    <mergeCell ref="Q52:Q55"/>
    <mergeCell ref="V52:AC52"/>
    <mergeCell ref="AD52:AL52"/>
    <mergeCell ref="K53:K54"/>
    <mergeCell ref="Z53:Z54"/>
    <mergeCell ref="AA53:AA54"/>
    <mergeCell ref="AB53:AB54"/>
    <mergeCell ref="AC53:AC54"/>
    <mergeCell ref="AH53:AH54"/>
    <mergeCell ref="AI53:AI54"/>
    <mergeCell ref="AJ53:AJ54"/>
    <mergeCell ref="AK53:AK54"/>
  </mergeCells>
  <dataValidations count="8">
    <dataValidation allowBlank="1" promptTitle="checkPeriodRange" sqref="Y65590 Y131126 Y196662 Y262198 Y327734 Y393270 Y458806 Y524342 Y589878 Y655414 Y720950 Y786486 Y852022 Y917558 Y983094 Y9 AG65590 AG131126 AG196662 AG262198 AG327734 AG393270 AG458806 AG524342 AG589878 AG655414 AG720950 AG786486 AG852022 AG917558 AG983094 AG9 Y50 AG18 AG50 Y54 AG54"/>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I65589 AI131125 AI196661 AI262197 AI327733 AI393269 AI458805 AI524341 AI589877 AI655413 AI720949 AI786485 AI852021 AI917557 AI983093 AK49 AK524341 AK8 AK589877 AK655413 AK17 AK720949 AK786485 AK852021 AK917557 AK983093 AK65589 AK131125 AK458805 AK196661 AI49 AK262197 AI8 AC8 AA8 AI17 AK327733 AA49 AC49 AK393269 AA53 AC53 AI53 AK5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H65589 AH131125 AH196661 AH262197 AH327733 AH393269 AH458805 AH524341 AH589877 AH655413 AH720949 AH786485 AH852021 AH917557 AH983093 AJ65589 AJ131125 AJ196661 AJ262197 AJ327733 AJ393269 AJ458805 AJ524341 AJ589877 AJ655413 AJ720949 AJ786485 AJ852021 AJ917557 AJ983093 AJ49 AH49 AH8 AJ8 AB8 AH17 AJ17 Z49 AB49 Z53 AB53 AH53 AJ53"/>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textLength" operator="lessThanOrEqual" allowBlank="1" showInputMessage="1" showErrorMessage="1" errorTitle="Ошибка" error="Допускается ввод не более 900 символов!" sqref="AM65583:AM65590 AM131119:AM131126 AM196655:AM196662 AM262191:AM262198 AM327727:AM327734 AM393263:AM393270 AM458799:AM458806 AM524335:AM524342 AM589871:AM589878 AM655407:AM655414 AM720943:AM720950 AM786479:AM786486 AM852015:AM852022 AM917551:AM917558 AM983087:AM983094">
      <formula1>900</formula1>
    </dataValidation>
    <dataValidation type="list" allowBlank="1" showInputMessage="1" showErrorMessage="1" errorTitle="Ошибка" error="Выберите значение из списка" sqref="V983091:W983091 V65587:W65587 V131123:W131123 V196659:W196659 V262195:W262195 V327731:W327731 V393267:W393267 V458803:W458803 V524339:W524339 V589875:W589875 V655411:W655411 V720947:W720947 V786483:W786483 V852019:W852019 V917555:W917555 AD983091:AE983091 AD65587:AE65587 AD131123:AE131123 AD196659:AE196659 AD262195:AE262195 AD327731:AE327731 AD393267:AE393267 AD458803:AE458803 AD524339:AE524339 AD589875:AE589875 AD655411:AE655411 AD720947:AE720947 AD786483:AE786483 AD852019:AE852019 AD917555:AE917555">
      <formula1>kind_of_scheme_in</formula1>
    </dataValidation>
    <dataValidation type="list" allowBlank="1" showInputMessage="1" errorTitle="Ошибка" error="Выберите значение из списка" prompt="Выберите значение из списка" sqref="V983092:AL983092 V65588:AL65588 V131124:AL131124 V196660:AL196660 V262196:AL262196 V327732:AL327732 V393268:AL393268 V458804:AL458804 V524340:AL524340 V589876:AL589876 V655412:AL655412 V720948:AL720948 V786484:AL786484 V852020:AL852020 V917556:AL917556">
      <formula1>kind_of_cons</formula1>
    </dataValidation>
    <dataValidation allowBlank="1" sqref="S131127:AM131133 S196663:AM196669 S262199:AM262205 S327735:AM327741 S393271:AM393277 S458807:AM458813 S524343:AM524349 S589879:AM589885 S655415:AM655421 S720951:AM720957 S786487:AM786493 S852023:AM852029 S917559:AM917565 S983095:AM983101 S65591:AM6559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0F31D8-D08A-74A8-1218-3B7BEDE4130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409</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416</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168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"ХТК"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46140</v>
      </c>
      <c r="W30" s="2264"/>
      <c r="X30" s="2264"/>
      <c r="Y30" s="2264"/>
      <c r="Z30" s="2264"/>
      <c r="AA30" s="2264"/>
      <c r="AB30" s="2264"/>
      <c r="AC30" s="326"/>
      <c r="AD30" s="2264" t="str">
        <f>IF(TITLE_DATE_PR_CHANGE="",IF(TITLE_DATE_PR="","",TITLE_DATE_PR),TITLE_DATE_PR_CHANGE)</f>
        <v>46140</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2026-290</v>
      </c>
      <c r="W31" s="2251"/>
      <c r="X31" s="2251"/>
      <c r="Y31" s="2251"/>
      <c r="Z31" s="2251"/>
      <c r="AA31" s="2251"/>
      <c r="AB31" s="2251"/>
      <c r="AC31" s="326"/>
      <c r="AD31" s="2251" t="str">
        <f>IF(TITLE_NUMBER_PR_CHANGE="",IF(TITLE_NUMBER_PR="","",TITLE_NUMBER_PR),TITLE_NUMBER_PR_CHANGE)</f>
        <v>2026-290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46140</v>
      </c>
      <c r="W34" s="2264"/>
      <c r="X34" s="2264"/>
      <c r="Y34" s="2264"/>
      <c r="Z34" s="2264"/>
      <c r="AA34" s="2264"/>
      <c r="AB34" s="2264"/>
      <c r="AC34" s="326"/>
      <c r="AD34" s="2264" t="str">
        <f>IF(TITLE_DATE_PR_CHANGE="",IF(TITLE_DATE_PR="","",TITLE_DATE_PR),TITLE_DATE_PR_CHANGE)</f>
        <v>46140</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2026-290</v>
      </c>
      <c r="W35" s="2251"/>
      <c r="X35" s="2251"/>
      <c r="Y35" s="2251"/>
      <c r="Z35" s="2251"/>
      <c r="AA35" s="2251"/>
      <c r="AB35" s="2251"/>
      <c r="AC35" s="326"/>
      <c r="AD35" s="2251" t="str">
        <f>IF(TITLE_NUMBER_PR_CHANGE="",IF(TITLE_NUMBER_PR="","",TITLE_NUMBER_PR),TITLE_NUMBER_PR_CHANGE)</f>
        <v>2026-290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88</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457</v>
      </c>
      <c r="AE40" s="2283"/>
      <c r="AF40" s="2262" t="s">
        <v>438</v>
      </c>
      <c r="AG40" s="2263"/>
      <c r="AH40" s="2262" t="s">
        <v>439</v>
      </c>
      <c r="AI40" s="2269"/>
      <c r="AJ40" s="2263"/>
      <c r="AK40" s="2278"/>
      <c r="AL40" s="2281"/>
      <c r="AM40" s="2127"/>
      <c r="AS40" s="1155">
        <v>34</v>
      </c>
    </row>
    <row customHeight="1" ht="35.699999999999996">
      <c r="A41" s="1370"/>
      <c r="B41" s="1370" t="s">
        <v>135</v>
      </c>
      <c r="C41" s="1370" t="s">
        <v>136</v>
      </c>
      <c r="D41" s="1370" t="s">
        <v>137</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194</v>
      </c>
      <c r="B47" s="1343" t="s">
        <v>195</v>
      </c>
      <c r="C47" s="1343" t="s">
        <v>196</v>
      </c>
      <c r="D47" s="1343" t="s">
        <v>197</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194</v>
      </c>
      <c r="B48" s="1363" t="s">
        <v>195</v>
      </c>
      <c r="C48" s="1363" t="s">
        <v>196</v>
      </c>
      <c r="D48" s="1363" t="s">
        <v>197</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459</v>
      </c>
      <c r="AN49" s="511">
        <f>STRCHECKDATE(V50:AL50)</f>
      </c>
      <c r="AO49" s="500"/>
      <c r="AP49" s="500" t="str">
        <f>IF(T49="","",T49)</f>
        <v/>
      </c>
      <c r="AQ49" s="500"/>
      <c r="AR49" s="500"/>
      <c r="AS49" s="1155">
        <v>21</v>
      </c>
    </row>
    <row customHeight="1" ht="0">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168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194</v>
      </c>
      <c r="B55" s="1343" t="s">
        <v>195</v>
      </c>
      <c r="C55" s="1314"/>
      <c r="D55" s="1314"/>
      <c r="E55" s="2259"/>
      <c r="F55" s="2258"/>
      <c r="G55" s="1314"/>
      <c r="H55" s="1314"/>
      <c r="I55" s="1314"/>
      <c r="J55" s="1314"/>
      <c r="K55" s="1314"/>
      <c r="L55" s="1339"/>
      <c r="M55" s="1321"/>
      <c r="N55" s="1321"/>
      <c r="P55" s="1316"/>
      <c r="Q55" s="1317"/>
      <c r="R55" s="1316"/>
      <c r="S55" s="1322"/>
      <c r="T55" s="1325" t="s">
        <v>169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194</v>
      </c>
      <c r="B56" s="1343"/>
      <c r="C56" s="1343"/>
      <c r="D56" s="1343"/>
      <c r="E56" s="2258"/>
      <c r="F56" s="1343"/>
      <c r="G56" s="1343"/>
      <c r="H56" s="1343"/>
      <c r="I56" s="1343"/>
      <c r="J56" s="1343"/>
      <c r="K56" s="1343"/>
      <c r="L56" s="1346"/>
      <c r="M56" s="1321"/>
      <c r="N56" s="1321"/>
      <c r="O56" s="518"/>
      <c r="P56" s="380"/>
      <c r="Q56" s="1344"/>
      <c r="R56" s="380"/>
      <c r="S56" s="1322"/>
      <c r="T56" s="1325" t="s">
        <v>170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087368-EE5A-CF5C-93E5-921A8722EE8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402</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403</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404</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405</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406</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407</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408</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409</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412</v>
      </c>
      <c r="N7" s="509"/>
      <c r="O7" s="327"/>
      <c r="Q7" s="2257"/>
      <c r="R7" s="2257">
        <v>1</v>
      </c>
      <c r="S7" s="518"/>
      <c r="T7" s="357"/>
      <c r="U7" s="1336">
        <f>$J7</f>
      </c>
      <c r="V7" s="286" t="s">
        <v>413</v>
      </c>
      <c r="W7" s="300"/>
      <c r="X7" s="2245"/>
      <c r="Y7" s="2246"/>
      <c r="Z7" s="2246"/>
      <c r="AA7" s="2246"/>
      <c r="AB7" s="2246"/>
      <c r="AC7" s="2235"/>
      <c r="AD7" s="2235"/>
      <c r="AE7" s="2235"/>
      <c r="AF7" s="2308"/>
      <c r="AG7" s="2245"/>
      <c r="AH7" s="2246"/>
      <c r="AI7" s="2246"/>
      <c r="AJ7" s="2246"/>
      <c r="AK7" s="2246"/>
      <c r="AL7" s="2246"/>
      <c r="AM7" s="2246"/>
      <c r="AN7" s="2246"/>
      <c r="AO7" s="2246"/>
      <c r="AP7" s="2247"/>
      <c r="AQ7" s="1258" t="s">
        <v>414</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415</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460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461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417</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418</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168</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169</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170</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420</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421</v>
      </c>
      <c r="Q26" s="1362"/>
      <c r="R26" s="1371"/>
      <c r="S26" s="1371"/>
      <c r="T26" s="1371"/>
      <c r="U26" s="729"/>
      <c r="V26" s="1160" t="s">
        <v>422</v>
      </c>
      <c r="AD26" s="186" t="s">
        <v>423</v>
      </c>
      <c r="AF26" s="186" t="s">
        <v>424</v>
      </c>
      <c r="AG26" s="1160" t="s">
        <v>422</v>
      </c>
      <c r="AM26" s="186" t="s">
        <v>425</v>
      </c>
      <c r="AO26" s="186" t="s">
        <v>424</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"ХТК"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426</v>
      </c>
      <c r="V34" s="2250"/>
      <c r="W34" s="1372"/>
      <c r="X34" s="2264" t="str">
        <f>IF(TITLE_DATE_PR_CHANGE="",IF(TITLE_DATE_PR="","",TITLE_DATE_PR),TITLE_DATE_PR_CHANGE)</f>
        <v>46140</v>
      </c>
      <c r="Y34" s="2264"/>
      <c r="Z34" s="2264"/>
      <c r="AA34" s="2264"/>
      <c r="AB34" s="2264"/>
      <c r="AC34" s="2264"/>
      <c r="AD34" s="2264"/>
      <c r="AE34" s="2264"/>
      <c r="AF34" s="326"/>
      <c r="AG34" s="2264" t="str">
        <f>IF(TITLE_DATE_PR_CHANGE="",IF(TITLE_DATE_PR="","",TITLE_DATE_PR),TITLE_DATE_PR_CHANGE)</f>
        <v>46140</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427</v>
      </c>
      <c r="V35" s="2250"/>
      <c r="W35" s="1372"/>
      <c r="X35" s="2251" t="str">
        <f>IF(TITLE_NUMBER_PR_CHANGE="",IF(TITLE_NUMBER_PR="","",TITLE_NUMBER_PR),TITLE_NUMBER_PR_CHANGE)</f>
        <v>2026-290</v>
      </c>
      <c r="Y35" s="2251"/>
      <c r="Z35" s="2251"/>
      <c r="AA35" s="2251"/>
      <c r="AB35" s="2251"/>
      <c r="AC35" s="2251"/>
      <c r="AD35" s="2251"/>
      <c r="AE35" s="2251"/>
      <c r="AF35" s="326"/>
      <c r="AG35" s="2251" t="str">
        <f>IF(TITLE_NUMBER_PR_CHANGE="",IF(TITLE_NUMBER_PR="","",TITLE_NUMBER_PR),TITLE_NUMBER_PR_CHANGE)</f>
        <v>2026-290</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428</v>
      </c>
      <c r="V38" s="2250"/>
      <c r="W38" s="1372"/>
      <c r="X38" s="2264" t="str">
        <f>IF(TITLE_DATE_PR_CHANGE="",IF(TITLE_DATE_PR="","",TITLE_DATE_PR),TITLE_DATE_PR_CHANGE)</f>
        <v>46140</v>
      </c>
      <c r="Y38" s="2264"/>
      <c r="Z38" s="2264"/>
      <c r="AA38" s="2264"/>
      <c r="AB38" s="2264"/>
      <c r="AC38" s="2264"/>
      <c r="AD38" s="2264"/>
      <c r="AE38" s="2264"/>
      <c r="AF38" s="326"/>
      <c r="AG38" s="2264" t="str">
        <f>IF(TITLE_DATE_PR_CHANGE="",IF(TITLE_DATE_PR="","",TITLE_DATE_PR),TITLE_DATE_PR_CHANGE)</f>
        <v>46140</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429</v>
      </c>
      <c r="V39" s="2250"/>
      <c r="W39" s="1372"/>
      <c r="X39" s="2251" t="str">
        <f>IF(TITLE_NUMBER_PR_CHANGE="",IF(TITLE_NUMBER_PR="","",TITLE_NUMBER_PR),TITLE_NUMBER_PR_CHANGE)</f>
        <v>2026-290</v>
      </c>
      <c r="Y39" s="2251"/>
      <c r="Z39" s="2251"/>
      <c r="AA39" s="2251"/>
      <c r="AB39" s="2251"/>
      <c r="AC39" s="2251"/>
      <c r="AD39" s="2251"/>
      <c r="AE39" s="2251"/>
      <c r="AF39" s="326"/>
      <c r="AG39" s="2251" t="str">
        <f>IF(TITLE_NUMBER_PR_CHANGE="",IF(TITLE_NUMBER_PR="","",TITLE_NUMBER_PR),TITLE_NUMBER_PR_CHANGE)</f>
        <v>2026-290</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430</v>
      </c>
      <c r="AG40" s="326"/>
      <c r="AH40" s="326"/>
      <c r="AI40" s="326"/>
      <c r="AJ40" s="326"/>
      <c r="AK40" s="326"/>
      <c r="AL40" s="326"/>
      <c r="AM40" s="326"/>
      <c r="AN40" s="326"/>
      <c r="AO40" s="278" t="s">
        <v>430</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306</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307</v>
      </c>
      <c r="AW42" s="1155">
        <v>14</v>
      </c>
    </row>
    <row customHeight="1" ht="14.699999999999998">
      <c r="R43" s="376"/>
      <c r="S43" s="376"/>
      <c r="T43" s="376"/>
      <c r="U43" s="2273" t="s">
        <v>88</v>
      </c>
      <c r="V43" s="2209" t="s">
        <v>431</v>
      </c>
      <c r="W43" s="301"/>
      <c r="X43" s="2274" t="s">
        <v>432</v>
      </c>
      <c r="Y43" s="2291"/>
      <c r="Z43" s="2291"/>
      <c r="AA43" s="2291"/>
      <c r="AB43" s="2291"/>
      <c r="AC43" s="2275"/>
      <c r="AD43" s="2275"/>
      <c r="AE43" s="2276"/>
      <c r="AF43" s="2277" t="s">
        <v>433</v>
      </c>
      <c r="AG43" s="2274" t="s">
        <v>432</v>
      </c>
      <c r="AH43" s="2291"/>
      <c r="AI43" s="2291"/>
      <c r="AJ43" s="2291"/>
      <c r="AK43" s="2291"/>
      <c r="AL43" s="2275"/>
      <c r="AM43" s="2275"/>
      <c r="AN43" s="2276"/>
      <c r="AO43" s="2277" t="s">
        <v>434</v>
      </c>
      <c r="AP43" s="2280" t="s">
        <v>435</v>
      </c>
      <c r="AQ43" s="2127"/>
      <c r="AW43" s="1155">
        <v>14</v>
      </c>
    </row>
    <row customHeight="1" ht="35.699999999999996">
      <c r="R44" s="376"/>
      <c r="S44" s="376"/>
      <c r="T44" s="376"/>
      <c r="U44" s="2273"/>
      <c r="V44" s="2209"/>
      <c r="W44" s="1031"/>
      <c r="X44" s="2294" t="s">
        <v>463</v>
      </c>
      <c r="Y44" s="2312" t="s">
        <v>464</v>
      </c>
      <c r="Z44" s="2312"/>
      <c r="AA44" s="2312"/>
      <c r="AB44" s="2312"/>
      <c r="AC44" s="2294" t="s">
        <v>439</v>
      </c>
      <c r="AD44" s="2611"/>
      <c r="AE44" s="2314"/>
      <c r="AF44" s="2278"/>
      <c r="AG44" s="2294" t="s">
        <v>463</v>
      </c>
      <c r="AH44" s="2312" t="s">
        <v>464</v>
      </c>
      <c r="AI44" s="2312"/>
      <c r="AJ44" s="2312"/>
      <c r="AK44" s="2312"/>
      <c r="AL44" s="2294" t="s">
        <v>439</v>
      </c>
      <c r="AM44" s="2611"/>
      <c r="AN44" s="2314"/>
      <c r="AO44" s="2278"/>
      <c r="AP44" s="2281"/>
      <c r="AQ44" s="2127"/>
      <c r="AW44" s="1155">
        <v>34</v>
      </c>
    </row>
    <row customHeight="1" ht="14.699999999999998">
      <c r="R45" s="376"/>
      <c r="S45" s="376"/>
      <c r="T45" s="376"/>
      <c r="U45" s="2273"/>
      <c r="V45" s="2209"/>
      <c r="W45" s="1031"/>
      <c r="X45" s="2325"/>
      <c r="Y45" s="2317" t="s">
        <v>465</v>
      </c>
      <c r="Z45" s="2270" t="s">
        <v>466</v>
      </c>
      <c r="AA45" s="2320"/>
      <c r="AB45" s="2271"/>
      <c r="AC45" s="2295"/>
      <c r="AD45" s="2612"/>
      <c r="AE45" s="2316"/>
      <c r="AF45" s="2278"/>
      <c r="AG45" s="2325"/>
      <c r="AH45" s="2317" t="s">
        <v>465</v>
      </c>
      <c r="AI45" s="2270" t="s">
        <v>466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467</v>
      </c>
      <c r="AA46" s="2270" t="s">
        <v>468</v>
      </c>
      <c r="AB46" s="2271"/>
      <c r="AC46" s="2317" t="s">
        <v>449</v>
      </c>
      <c r="AD46" s="2321" t="s">
        <v>450</v>
      </c>
      <c r="AE46" s="2322"/>
      <c r="AF46" s="2278"/>
      <c r="AG46" s="2325"/>
      <c r="AH46" s="2318"/>
      <c r="AI46" s="2317" t="s">
        <v>467</v>
      </c>
      <c r="AJ46" s="2270" t="s">
        <v>468</v>
      </c>
      <c r="AK46" s="2271"/>
      <c r="AL46" s="2317" t="s">
        <v>449</v>
      </c>
      <c r="AM46" s="2321" t="s">
        <v>450</v>
      </c>
      <c r="AN46" s="2322"/>
      <c r="AO46" s="2278"/>
      <c r="AP46" s="2281"/>
      <c r="AQ46" s="2127"/>
      <c r="AW46" s="1155">
        <v>26</v>
      </c>
    </row>
    <row customHeight="1" ht="65.25">
      <c r="A47" s="1259"/>
      <c r="B47" s="1259" t="s">
        <v>135</v>
      </c>
      <c r="C47" s="1259" t="s">
        <v>136</v>
      </c>
      <c r="D47" s="1259" t="s">
        <v>137</v>
      </c>
      <c r="E47" s="1310" t="s">
        <v>440</v>
      </c>
      <c r="F47" s="1310" t="s">
        <v>441</v>
      </c>
      <c r="G47" s="1310" t="s">
        <v>442</v>
      </c>
      <c r="H47" s="1310" t="s">
        <v>443</v>
      </c>
      <c r="I47" s="1310" t="s">
        <v>444</v>
      </c>
      <c r="J47" s="1310" t="s">
        <v>445</v>
      </c>
      <c r="K47" s="1310" t="s">
        <v>446</v>
      </c>
      <c r="L47" s="1310" t="s">
        <v>469</v>
      </c>
      <c r="M47" s="1310" t="s">
        <v>421</v>
      </c>
      <c r="R47" s="376"/>
      <c r="S47" s="376"/>
      <c r="T47" s="376"/>
      <c r="U47" s="2273"/>
      <c r="V47" s="2209"/>
      <c r="W47" s="302"/>
      <c r="X47" s="2295"/>
      <c r="Y47" s="2319"/>
      <c r="Z47" s="2319"/>
      <c r="AA47" s="1222" t="s">
        <v>470</v>
      </c>
      <c r="AB47" s="1222" t="s">
        <v>471</v>
      </c>
      <c r="AC47" s="2319"/>
      <c r="AD47" s="2323"/>
      <c r="AE47" s="2324"/>
      <c r="AF47" s="2279"/>
      <c r="AG47" s="2295"/>
      <c r="AH47" s="2319"/>
      <c r="AI47" s="2319"/>
      <c r="AJ47" s="1222" t="s">
        <v>470</v>
      </c>
      <c r="AK47" s="1222" t="s">
        <v>471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182</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182</v>
      </c>
      <c r="B50" s="1267" t="s">
        <v>183</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403</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404</v>
      </c>
      <c r="AS50" s="500"/>
      <c r="AT50" s="500" t="str">
        <f>IF(V50="","",V50)</f>
        <v>Территория действия тарифа</v>
      </c>
      <c r="AU50" s="500"/>
      <c r="AV50" s="500"/>
      <c r="AW50" s="1155">
        <v>21</v>
      </c>
    </row>
    <row customHeight="1" ht="24">
      <c r="A51" s="1267" t="s">
        <v>182</v>
      </c>
      <c r="B51" s="1267" t="s">
        <v>183</v>
      </c>
      <c r="C51" s="1267" t="s">
        <v>184</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405</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406</v>
      </c>
      <c r="AS51" s="500"/>
      <c r="AT51" s="500" t="str">
        <f>IF(V51="","",V51)</f>
        <v>Наименование системы теплоснабжения </v>
      </c>
      <c r="AU51" s="500"/>
      <c r="AV51" s="500"/>
      <c r="AW51" s="1155">
        <v>23</v>
      </c>
    </row>
    <row customHeight="1" ht="22.049999999999997">
      <c r="A52" s="1267" t="s">
        <v>182</v>
      </c>
      <c r="B52" s="1267" t="s">
        <v>183</v>
      </c>
      <c r="C52" s="1267" t="s">
        <v>184</v>
      </c>
      <c r="D52" s="1267" t="s">
        <v>185</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407</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408</v>
      </c>
      <c r="AS52" s="500"/>
      <c r="AT52" s="500" t="str">
        <f>IF(V52="","",V52)</f>
        <v>Источник тепловой энергии  </v>
      </c>
      <c r="AU52" s="500"/>
      <c r="AV52" s="500"/>
      <c r="AW52" s="1155">
        <v>21</v>
      </c>
    </row>
    <row s="1642" customFormat="1" customHeight="1" ht="0">
      <c r="A53" s="1375" t="s">
        <v>182</v>
      </c>
      <c r="B53" s="1375" t="s">
        <v>183</v>
      </c>
      <c r="C53" s="1375" t="s">
        <v>184</v>
      </c>
      <c r="D53" s="1375" t="s">
        <v>185</v>
      </c>
      <c r="E53" s="2290"/>
      <c r="F53" s="2290"/>
      <c r="G53" s="2290"/>
      <c r="H53" s="2311"/>
      <c r="I53" s="2127" t="str">
        <f>U52&amp;".1"</f>
        <v>....1</v>
      </c>
      <c r="J53" s="1375"/>
      <c r="K53" s="1375"/>
      <c r="L53" s="1375"/>
      <c r="M53" s="1381" t="s">
        <v>409</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182</v>
      </c>
      <c r="B54" s="1267" t="s">
        <v>183</v>
      </c>
      <c r="C54" s="1267" t="s">
        <v>184</v>
      </c>
      <c r="D54" s="1267" t="s">
        <v>185</v>
      </c>
      <c r="E54" s="2290"/>
      <c r="F54" s="2290"/>
      <c r="G54" s="2290"/>
      <c r="H54" s="2311"/>
      <c r="I54" s="2101"/>
      <c r="J54" s="2127" t="str">
        <f>I53&amp;".1"</f>
        <v>....1.1</v>
      </c>
      <c r="K54" s="1267"/>
      <c r="L54" s="1267"/>
      <c r="M54" s="1310" t="s">
        <v>412</v>
      </c>
      <c r="Q54" s="2257"/>
      <c r="R54" s="2257">
        <v>1</v>
      </c>
      <c r="S54" s="518"/>
      <c r="T54" s="357"/>
      <c r="U54" s="1336" t="str">
        <f>$J54</f>
        <v>....1.1</v>
      </c>
      <c r="V54" s="286" t="s">
        <v>413</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414</v>
      </c>
      <c r="AS54" s="500"/>
      <c r="AT54" s="500" t="str">
        <f>IF(V54="","",V54)</f>
        <v>Группа потребителей</v>
      </c>
      <c r="AU54" s="500"/>
      <c r="AV54" s="500"/>
      <c r="AW54" s="1155">
        <v>21</v>
      </c>
    </row>
    <row customHeight="1" ht="22.049999999999997">
      <c r="A55" s="1267" t="s">
        <v>182</v>
      </c>
      <c r="B55" s="1267" t="s">
        <v>183</v>
      </c>
      <c r="C55" s="1267" t="s">
        <v>184</v>
      </c>
      <c r="D55" s="1267" t="s">
        <v>185</v>
      </c>
      <c r="E55" s="2290"/>
      <c r="F55" s="2290"/>
      <c r="G55" s="2290"/>
      <c r="H55" s="2311"/>
      <c r="I55" s="2101"/>
      <c r="J55" s="2101"/>
      <c r="K55" s="2127" t="str">
        <f>J54&amp;".1"</f>
        <v>....1.1.1</v>
      </c>
      <c r="L55" s="139"/>
      <c r="M55" s="1310" t="s">
        <v>415</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460</v>
      </c>
      <c r="AR55" s="511">
        <f>STRCHECKDATE(X57:AP57)</f>
      </c>
      <c r="AS55" s="500"/>
      <c r="AT55" s="500" t="str">
        <f>IF(V55="","",V55)</f>
        <v/>
      </c>
      <c r="AU55" s="500"/>
      <c r="AV55" s="500"/>
      <c r="AW55" s="1155">
        <v>21</v>
      </c>
    </row>
    <row customHeight="1" ht="11.549999999999999">
      <c r="A56" s="1267" t="s">
        <v>182</v>
      </c>
      <c r="B56" s="1267" t="s">
        <v>183</v>
      </c>
      <c r="C56" s="1267" t="s">
        <v>184</v>
      </c>
      <c r="D56" s="1267" t="s">
        <v>185</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461</v>
      </c>
      <c r="AR56" s="511">
        <f>STRCHECKDATE(X58:AP58)</f>
      </c>
      <c r="AS56" s="500"/>
      <c r="AT56" s="500" t="str">
        <f>IF(V56="","",V56)</f>
        <v/>
      </c>
      <c r="AU56" s="500"/>
      <c r="AV56" s="500"/>
      <c r="AW56" s="1155">
        <v>11</v>
      </c>
    </row>
    <row customHeight="1" ht="0">
      <c r="A57" s="1267" t="s">
        <v>182</v>
      </c>
      <c r="B57" s="1267" t="s">
        <v>183</v>
      </c>
      <c r="C57" s="1267" t="s">
        <v>184</v>
      </c>
      <c r="D57" s="1267" t="s">
        <v>185</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182</v>
      </c>
      <c r="B58" s="1267" t="s">
        <v>183</v>
      </c>
      <c r="C58" s="1267" t="s">
        <v>184</v>
      </c>
      <c r="D58" s="1267" t="s">
        <v>185</v>
      </c>
      <c r="E58" s="2290"/>
      <c r="F58" s="2290"/>
      <c r="G58" s="2290"/>
      <c r="H58" s="2311"/>
      <c r="I58" s="2101"/>
      <c r="J58" s="2101"/>
      <c r="K58" s="2127"/>
      <c r="L58" s="1267"/>
      <c r="M58" s="1310"/>
      <c r="Q58" s="2257"/>
      <c r="R58" s="2257"/>
      <c r="S58" s="1331"/>
      <c r="T58" s="356"/>
      <c r="U58" s="1278"/>
      <c r="V58" s="288" t="s">
        <v>462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182</v>
      </c>
      <c r="B59" s="1267" t="s">
        <v>183</v>
      </c>
      <c r="C59" s="1267" t="s">
        <v>184</v>
      </c>
      <c r="D59" s="1267" t="s">
        <v>185</v>
      </c>
      <c r="E59" s="2290"/>
      <c r="F59" s="2290"/>
      <c r="G59" s="2290"/>
      <c r="H59" s="2311"/>
      <c r="I59" s="2101"/>
      <c r="J59" s="2127"/>
      <c r="K59" s="1267"/>
      <c r="L59" s="1267"/>
      <c r="M59" s="1310"/>
      <c r="Q59" s="2257"/>
      <c r="R59" s="2257"/>
      <c r="S59" s="1331"/>
      <c r="T59" s="356"/>
      <c r="U59" s="1278"/>
      <c r="V59" s="287" t="s">
        <v>417</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182</v>
      </c>
      <c r="B60" s="1267" t="s">
        <v>183</v>
      </c>
      <c r="C60" s="1267" t="s">
        <v>184</v>
      </c>
      <c r="D60" s="1267" t="s">
        <v>185</v>
      </c>
      <c r="E60" s="2290"/>
      <c r="F60" s="2290"/>
      <c r="G60" s="2290"/>
      <c r="H60" s="2311"/>
      <c r="I60" s="2127"/>
      <c r="J60" s="1267"/>
      <c r="K60" s="1267"/>
      <c r="L60" s="1267"/>
      <c r="M60" s="1310"/>
      <c r="Q60" s="2257"/>
      <c r="R60" s="1331"/>
      <c r="S60" s="1331"/>
      <c r="T60" s="356"/>
      <c r="U60" s="1278"/>
      <c r="V60" s="365" t="s">
        <v>418</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182</v>
      </c>
      <c r="B61" s="1267" t="s">
        <v>183</v>
      </c>
      <c r="C61" s="1267" t="s">
        <v>184</v>
      </c>
      <c r="D61" s="1267" t="s">
        <v>185</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182</v>
      </c>
      <c r="B62" s="1375" t="s">
        <v>183</v>
      </c>
      <c r="C62" s="1375" t="s">
        <v>184</v>
      </c>
      <c r="D62" s="1374"/>
      <c r="E62" s="2290"/>
      <c r="F62" s="2290"/>
      <c r="G62" s="2289"/>
      <c r="H62" s="1374"/>
      <c r="I62" s="1374"/>
      <c r="J62" s="1374"/>
      <c r="K62" s="1374"/>
      <c r="L62" s="1374"/>
      <c r="M62" s="1377"/>
      <c r="N62" s="1378"/>
      <c r="O62" s="1378"/>
      <c r="P62" s="351"/>
      <c r="Q62" s="1316"/>
      <c r="R62" s="1317"/>
      <c r="S62" s="1316"/>
      <c r="T62" s="1316"/>
      <c r="U62" s="1322"/>
      <c r="V62" s="1325" t="s">
        <v>168</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182</v>
      </c>
      <c r="B63" s="1375" t="s">
        <v>183</v>
      </c>
      <c r="C63" s="1374"/>
      <c r="D63" s="1374"/>
      <c r="E63" s="2290"/>
      <c r="F63" s="2289"/>
      <c r="G63" s="1374"/>
      <c r="H63" s="1374"/>
      <c r="I63" s="1374"/>
      <c r="J63" s="1374"/>
      <c r="K63" s="1374"/>
      <c r="L63" s="1374"/>
      <c r="M63" s="1377"/>
      <c r="N63" s="1379"/>
      <c r="O63" s="1379"/>
      <c r="P63" s="351"/>
      <c r="Q63" s="1316"/>
      <c r="R63" s="1317"/>
      <c r="S63" s="1316"/>
      <c r="T63" s="1316"/>
      <c r="U63" s="1322"/>
      <c r="V63" s="1325" t="s">
        <v>169</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182</v>
      </c>
      <c r="B64" s="1375"/>
      <c r="C64" s="1375"/>
      <c r="D64" s="1375"/>
      <c r="E64" s="2289"/>
      <c r="F64" s="1375"/>
      <c r="G64" s="1375"/>
      <c r="H64" s="1375"/>
      <c r="I64" s="1375"/>
      <c r="J64" s="1375"/>
      <c r="K64" s="1375"/>
      <c r="L64" s="1375"/>
      <c r="M64" s="1381"/>
      <c r="N64" s="1379"/>
      <c r="O64" s="1379"/>
      <c r="P64" s="351"/>
      <c r="Q64" s="380"/>
      <c r="R64" s="1344"/>
      <c r="S64" s="380"/>
      <c r="T64" s="380"/>
      <c r="U64" s="1322"/>
      <c r="V64" s="1325" t="s">
        <v>170</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171</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2A492C8-97A1-B898-1189-AFFD0CD0D098}" mc:Ignorable="x14ac xr xr2 xr3">
  <sheetPr>
    <tabColor rgb="FFCCCCFF"/>
  </sheetPr>
  <dimension ref="A1:Q79"/>
  <sheetViews>
    <sheetView topLeftCell="C1" showGridLines="0" zoomScale="90" workbookViewId="0">
      <selection activeCell="I34" sqref="I34"/>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46388</v>
      </c>
      <c r="G11" s="77"/>
      <c r="H11" s="773" t="s">
        <v>22</v>
      </c>
      <c r="J11" s="876" t="s">
        <v>23</v>
      </c>
      <c r="Q11" s="74">
        <v>0</v>
      </c>
    </row>
    <row customHeight="1" ht="22.5">
      <c r="A12" s="2098"/>
      <c r="D12" s="75"/>
      <c r="E12" s="1165" t="s">
        <v>24</v>
      </c>
      <c r="F12" s="1732">
        <v>47483</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46140</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59</v>
      </c>
      <c r="F46" s="710" t="s">
        <v>19</v>
      </c>
      <c r="G46" s="73"/>
      <c r="H46" s="409"/>
      <c r="I46" s="411"/>
      <c r="J46" s="876"/>
      <c r="Q46" s="430">
        <v>0</v>
      </c>
    </row>
    <row s="1635" customFormat="1" customHeight="1" ht="24.75">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D9F8231-D628-B828-33B8-CC93FD990048}"/>
    <hyperlink ref="H17" location="Титульный!H9" display="Как заполнить?" tooltip="Помощь по работе с полями отчётной формы" xr:uid="{47631B32-49C1-A355-98B8-7F43A109E9B8}"/>
    <hyperlink ref="H39" location="Титульный!H9" display="Как заполнить?" tooltip="Помощь по работе с полями отчётной формы" xr:uid="{3A1D6EA8-B878-FB44-F60B-B0E1F4AF0A86}"/>
    <hyperlink ref="H62" location="Титульный!H9" display="Как заполнить?" tooltip="Помощь по работе с полями отчётной формы" xr:uid="{621B9047-DB88-E07A-7128-69050CBA3FD8}"/>
    <hyperlink ref="F70" r:id="rId4" xr:uid="{1A1774CA-0E08-C158-1448-89930199FA6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43D1E-93D8-F783-5C07-1D675BEDC61B}"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402</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403</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404</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405</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406</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407</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408</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409</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472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168</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169</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170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420</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421</v>
      </c>
      <c r="P23" s="1508"/>
      <c r="Q23" s="1510"/>
      <c r="R23" s="1510"/>
      <c r="Y23" s="1507" t="s">
        <v>423</v>
      </c>
      <c r="AA23" s="1507" t="s">
        <v>424</v>
      </c>
      <c r="AB23" s="1507" t="s">
        <v>477</v>
      </c>
      <c r="AE23" s="1507" t="s">
        <v>478</v>
      </c>
      <c r="AF23" s="1507" t="s">
        <v>477</v>
      </c>
      <c r="AI23" s="1507" t="s">
        <v>479</v>
      </c>
      <c r="AJ23" s="1507" t="s">
        <v>477</v>
      </c>
      <c r="AM23" s="1507" t="s">
        <v>480</v>
      </c>
      <c r="AQ23" s="1507" t="s">
        <v>423</v>
      </c>
      <c r="AS23" s="1507" t="s">
        <v>424</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"ХТК"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426</v>
      </c>
      <c r="T31" s="2250"/>
      <c r="U31" s="1372"/>
      <c r="V31" s="2264" t="str">
        <f>IF(TITLE_DATE_PR_CHANGE="",IF(TITLE_DATE_PR="","",TITLE_DATE_PR),TITLE_DATE_PR_CHANGE)</f>
        <v>46140</v>
      </c>
      <c r="W31" s="2264"/>
      <c r="X31" s="2264"/>
      <c r="Y31" s="2264"/>
      <c r="Z31" s="2264"/>
      <c r="AA31" s="326"/>
      <c r="AB31" s="2264" t="str">
        <f>IF(TITLE_DATE_PR_CHANGE="",IF(TITLE_DATE_PR="","",TITLE_DATE_PR),TITLE_DATE_PR_CHANGE)</f>
        <v>46140</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51" t="str">
        <f>IF(TITLE_NUMBER_PR_CHANGE="",IF(TITLE_NUMBER_PR="","",TITLE_NUMBER_PR),TITLE_NUMBER_PR_CHANGE)</f>
        <v>2026-290</v>
      </c>
      <c r="W32" s="2251"/>
      <c r="X32" s="2251"/>
      <c r="Y32" s="2251"/>
      <c r="Z32" s="2251"/>
      <c r="AA32" s="326"/>
      <c r="AB32" s="2251" t="str">
        <f>IF(TITLE_NUMBER_PR_CHANGE="",IF(TITLE_NUMBER_PR="","",TITLE_NUMBER_PR),TITLE_NUMBER_PR_CHANGE)</f>
        <v>2026-290</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426</v>
      </c>
      <c r="T35" s="2250"/>
      <c r="U35" s="1372"/>
      <c r="V35" s="2264" t="str">
        <f>IF(TITLE_DATE_PR_CHANGE="",IF(TITLE_DATE_PR="","",TITLE_DATE_PR),TITLE_DATE_PR_CHANGE)</f>
        <v>46140</v>
      </c>
      <c r="W35" s="2264"/>
      <c r="X35" s="2264"/>
      <c r="Y35" s="2264"/>
      <c r="Z35" s="2264"/>
      <c r="AA35" s="326"/>
      <c r="AB35" s="2264" t="str">
        <f>IF(TITLE_DATE_PR_CHANGE="",IF(TITLE_DATE_PR="","",TITLE_DATE_PR),TITLE_DATE_PR_CHANGE)</f>
        <v>46140</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51" t="str">
        <f>IF(TITLE_NUMBER_PR_CHANGE="",IF(TITLE_NUMBER_PR="","",TITLE_NUMBER_PR),TITLE_NUMBER_PR_CHANGE)</f>
        <v>2026-290</v>
      </c>
      <c r="W36" s="2251"/>
      <c r="X36" s="2251"/>
      <c r="Y36" s="2251"/>
      <c r="Z36" s="2251"/>
      <c r="AA36" s="326"/>
      <c r="AB36" s="2251" t="str">
        <f>IF(TITLE_NUMBER_PR_CHANGE="",IF(TITLE_NUMBER_PR="","",TITLE_NUMBER_PR),TITLE_NUMBER_PR_CHANGE)</f>
        <v>2026-290</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430</v>
      </c>
      <c r="AB37" s="326"/>
      <c r="AC37" s="326"/>
      <c r="AD37" s="326"/>
      <c r="AE37" s="326"/>
      <c r="AF37" s="326"/>
      <c r="AG37" s="326"/>
      <c r="AH37" s="326"/>
      <c r="AI37" s="326"/>
      <c r="AJ37" s="326"/>
      <c r="AK37" s="326"/>
      <c r="AL37" s="326"/>
      <c r="AM37" s="326"/>
      <c r="AN37" s="326"/>
      <c r="AO37" s="326"/>
      <c r="AP37" s="326"/>
      <c r="AQ37" s="326"/>
      <c r="AR37" s="326"/>
      <c r="AS37" s="278" t="s">
        <v>430</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306</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307</v>
      </c>
      <c r="BA39" s="1155">
        <v>14</v>
      </c>
    </row>
    <row customHeight="1" ht="14.699999999999998">
      <c r="Q40" s="291"/>
      <c r="R40" s="376"/>
      <c r="S40" s="2273" t="s">
        <v>88</v>
      </c>
      <c r="T40" s="2209" t="s">
        <v>481</v>
      </c>
      <c r="U40" s="301"/>
      <c r="V40" s="2275"/>
      <c r="W40" s="2275"/>
      <c r="X40" s="2275"/>
      <c r="Y40" s="2275"/>
      <c r="Z40" s="2276"/>
      <c r="AA40" s="2336" t="s">
        <v>433</v>
      </c>
      <c r="AB40" s="2328" t="s">
        <v>482</v>
      </c>
      <c r="AC40" s="2291"/>
      <c r="AD40" s="2291"/>
      <c r="AE40" s="2329"/>
      <c r="AF40" s="2291" t="s">
        <v>483</v>
      </c>
      <c r="AG40" s="2291"/>
      <c r="AH40" s="2291"/>
      <c r="AI40" s="2329"/>
      <c r="AJ40" s="2328" t="s">
        <v>484</v>
      </c>
      <c r="AK40" s="2291"/>
      <c r="AL40" s="2291"/>
      <c r="AM40" s="2329"/>
      <c r="AN40" s="2328" t="s">
        <v>432</v>
      </c>
      <c r="AO40" s="2291"/>
      <c r="AP40" s="2275"/>
      <c r="AQ40" s="2275"/>
      <c r="AR40" s="2276"/>
      <c r="AS40" s="2277" t="s">
        <v>433</v>
      </c>
      <c r="AT40" s="2280" t="s">
        <v>435</v>
      </c>
      <c r="AU40" s="2127"/>
      <c r="BA40" s="1155">
        <v>14</v>
      </c>
    </row>
    <row customHeight="1" ht="35.699999999999996">
      <c r="Q41" s="291"/>
      <c r="R41" s="376"/>
      <c r="S41" s="2273"/>
      <c r="T41" s="2209"/>
      <c r="U41" s="1031"/>
      <c r="V41" s="2127" t="s">
        <v>485</v>
      </c>
      <c r="W41" s="2127"/>
      <c r="X41" s="2294" t="s">
        <v>439</v>
      </c>
      <c r="Y41" s="2313"/>
      <c r="Z41" s="2314"/>
      <c r="AA41" s="2337"/>
      <c r="AB41" s="2330"/>
      <c r="AC41" s="2331"/>
      <c r="AD41" s="2331"/>
      <c r="AE41" s="2332"/>
      <c r="AF41" s="2331"/>
      <c r="AG41" s="2331"/>
      <c r="AH41" s="2331"/>
      <c r="AI41" s="2332"/>
      <c r="AJ41" s="2330"/>
      <c r="AK41" s="2331"/>
      <c r="AL41" s="2331"/>
      <c r="AM41" s="2331"/>
      <c r="AN41" s="2127" t="s">
        <v>485</v>
      </c>
      <c r="AO41" s="2127"/>
      <c r="AP41" s="2313" t="s">
        <v>439</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440</v>
      </c>
      <c r="F43" s="1364" t="s">
        <v>441</v>
      </c>
      <c r="G43" s="1364" t="s">
        <v>442</v>
      </c>
      <c r="H43" s="1364" t="s">
        <v>443</v>
      </c>
      <c r="I43" s="1364" t="s">
        <v>444</v>
      </c>
      <c r="J43" s="1364" t="s">
        <v>445</v>
      </c>
      <c r="K43" s="1364" t="s">
        <v>446</v>
      </c>
      <c r="L43" s="1364" t="s">
        <v>421</v>
      </c>
      <c r="Q43" s="291"/>
      <c r="R43" s="376"/>
      <c r="S43" s="2273"/>
      <c r="T43" s="2209"/>
      <c r="U43" s="302"/>
      <c r="V43" s="1330" t="s">
        <v>486</v>
      </c>
      <c r="W43" s="1330" t="s">
        <v>487</v>
      </c>
      <c r="X43" s="1338" t="s">
        <v>449</v>
      </c>
      <c r="Y43" s="2270" t="s">
        <v>450</v>
      </c>
      <c r="Z43" s="2271"/>
      <c r="AA43" s="2338"/>
      <c r="AB43" s="2333"/>
      <c r="AC43" s="2334"/>
      <c r="AD43" s="2334"/>
      <c r="AE43" s="2335"/>
      <c r="AF43" s="2334"/>
      <c r="AG43" s="2334"/>
      <c r="AH43" s="2334"/>
      <c r="AI43" s="2335"/>
      <c r="AJ43" s="2333"/>
      <c r="AK43" s="2334"/>
      <c r="AL43" s="2334"/>
      <c r="AM43" s="2335"/>
      <c r="AN43" s="1860" t="s">
        <v>486</v>
      </c>
      <c r="AO43" s="1860" t="s">
        <v>487</v>
      </c>
      <c r="AP43" s="1338" t="s">
        <v>449</v>
      </c>
      <c r="AQ43" s="2270" t="s">
        <v>450</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206</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206</v>
      </c>
      <c r="B46" s="1363" t="s">
        <v>207</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403</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404</v>
      </c>
      <c r="AW46" s="500"/>
      <c r="AX46" s="500" t="str">
        <f>IF(T46="","",T46)</f>
        <v>Территория действия тарифа</v>
      </c>
      <c r="AY46" s="500"/>
      <c r="AZ46" s="500"/>
      <c r="BA46" s="1155">
        <v>21</v>
      </c>
    </row>
    <row customHeight="1" ht="24">
      <c r="A47" s="1363" t="s">
        <v>206</v>
      </c>
      <c r="B47" s="1363" t="s">
        <v>207</v>
      </c>
      <c r="C47" s="1363" t="s">
        <v>208</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405</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406</v>
      </c>
      <c r="AW47" s="500"/>
      <c r="AX47" s="500" t="str">
        <f>IF(T47="","",T47)</f>
        <v>Наименование системы теплоснабжения </v>
      </c>
      <c r="AY47" s="500"/>
      <c r="AZ47" s="500"/>
      <c r="BA47" s="1155">
        <v>23</v>
      </c>
    </row>
    <row customHeight="1" ht="21">
      <c r="A48" s="1363" t="s">
        <v>206</v>
      </c>
      <c r="B48" s="1363" t="s">
        <v>207</v>
      </c>
      <c r="C48" s="1363" t="s">
        <v>208</v>
      </c>
      <c r="D48" s="1363" t="s">
        <v>209</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407</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408</v>
      </c>
      <c r="AW48" s="500"/>
      <c r="AX48" s="500" t="str">
        <f>IF(T48="","",T48)</f>
        <v>Источник тепловой энергии  </v>
      </c>
      <c r="AY48" s="500"/>
      <c r="AZ48" s="500"/>
      <c r="BA48" s="1155">
        <v>20</v>
      </c>
    </row>
    <row s="1642" customFormat="1" customHeight="1" ht="1.05">
      <c r="A49" s="1343" t="s">
        <v>206</v>
      </c>
      <c r="B49" s="1343" t="s">
        <v>207</v>
      </c>
      <c r="C49" s="1343" t="s">
        <v>208</v>
      </c>
      <c r="D49" s="1343" t="s">
        <v>209</v>
      </c>
      <c r="E49" s="2259"/>
      <c r="F49" s="2259"/>
      <c r="G49" s="2259"/>
      <c r="H49" s="2259"/>
      <c r="I49" s="2256" t="str">
        <f>S48&amp;".1"</f>
        <v>....1</v>
      </c>
      <c r="J49" s="1343"/>
      <c r="K49" s="1343"/>
      <c r="L49" s="1346" t="s">
        <v>409</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206</v>
      </c>
      <c r="B50" s="1343" t="s">
        <v>207</v>
      </c>
      <c r="C50" s="1343" t="s">
        <v>208</v>
      </c>
      <c r="D50" s="1343" t="s">
        <v>209</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206</v>
      </c>
      <c r="B51" s="1363" t="s">
        <v>207</v>
      </c>
      <c r="C51" s="1363" t="s">
        <v>208</v>
      </c>
      <c r="D51" s="1363" t="s">
        <v>209</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488</v>
      </c>
      <c r="AV51" s="511">
        <f>STRCHECKDATE(V54:AT54)</f>
      </c>
      <c r="AW51" s="500"/>
      <c r="AX51" s="500" t="str">
        <f>IF(T51="","",T51)</f>
        <v/>
      </c>
      <c r="AY51" s="500"/>
      <c r="AZ51" s="500"/>
      <c r="BA51" s="1155">
        <v>21</v>
      </c>
    </row>
    <row customHeight="1" ht="11.549999999999999">
      <c r="A52" s="1363" t="s">
        <v>206</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473</v>
      </c>
      <c r="AN52" s="1393"/>
      <c r="AO52" s="1496"/>
      <c r="AP52" s="1393"/>
      <c r="AQ52" s="1393"/>
      <c r="AR52" s="1393"/>
      <c r="AS52" s="1393"/>
      <c r="AT52" s="1390"/>
      <c r="AU52" s="2254"/>
      <c r="AW52" s="500"/>
      <c r="AX52" s="500"/>
      <c r="AY52" s="500"/>
      <c r="AZ52" s="500"/>
      <c r="BA52" s="1155">
        <v>11</v>
      </c>
    </row>
    <row customHeight="1" ht="11.549999999999999">
      <c r="A53" s="1363" t="s">
        <v>206</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206</v>
      </c>
      <c r="B54" s="1363" t="s">
        <v>207</v>
      </c>
      <c r="C54" s="1363" t="s">
        <v>208</v>
      </c>
      <c r="D54" s="1363" t="s">
        <v>209</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206</v>
      </c>
      <c r="B55" s="1363" t="s">
        <v>207</v>
      </c>
      <c r="C55" s="1363" t="s">
        <v>208</v>
      </c>
      <c r="D55" s="1363" t="s">
        <v>209</v>
      </c>
      <c r="E55" s="2259"/>
      <c r="F55" s="2259"/>
      <c r="G55" s="2259"/>
      <c r="H55" s="2259"/>
      <c r="I55" s="2286"/>
      <c r="J55" s="2256"/>
      <c r="K55" s="1363"/>
      <c r="L55" s="1364"/>
      <c r="P55" s="2257"/>
      <c r="Q55" s="2257"/>
      <c r="R55" s="356"/>
      <c r="S55" s="1278"/>
      <c r="T55" s="287" t="s">
        <v>476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206</v>
      </c>
      <c r="B56" s="1343" t="s">
        <v>207</v>
      </c>
      <c r="C56" s="1343" t="s">
        <v>208</v>
      </c>
      <c r="D56" s="1343" t="s">
        <v>209</v>
      </c>
      <c r="E56" s="2259"/>
      <c r="F56" s="2259"/>
      <c r="G56" s="2259"/>
      <c r="H56" s="2259"/>
      <c r="I56" s="2256"/>
      <c r="J56" s="1343"/>
      <c r="K56" s="1343"/>
      <c r="L56" s="1346"/>
      <c r="M56" s="510"/>
      <c r="N56" s="510"/>
      <c r="O56" s="510"/>
      <c r="P56" s="2257"/>
      <c r="Q56" s="1331"/>
      <c r="R56" s="356"/>
      <c r="S56" s="1386"/>
      <c r="T56" s="1387" t="s">
        <v>418</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206</v>
      </c>
      <c r="B57" s="1343" t="s">
        <v>207</v>
      </c>
      <c r="C57" s="1343" t="s">
        <v>208</v>
      </c>
      <c r="D57" s="1343" t="s">
        <v>209</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206</v>
      </c>
      <c r="B58" s="1343" t="s">
        <v>207</v>
      </c>
      <c r="C58" s="1343" t="s">
        <v>208</v>
      </c>
      <c r="D58" s="1314"/>
      <c r="E58" s="2259"/>
      <c r="F58" s="2259"/>
      <c r="G58" s="2258"/>
      <c r="H58" s="1314"/>
      <c r="I58" s="1314"/>
      <c r="J58" s="1314"/>
      <c r="K58" s="1314"/>
      <c r="L58" s="1339"/>
      <c r="M58" s="1315"/>
      <c r="N58" s="1315"/>
      <c r="P58" s="1316"/>
      <c r="Q58" s="1317"/>
      <c r="R58" s="1316"/>
      <c r="S58" s="1322"/>
      <c r="T58" s="1325" t="s">
        <v>168</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206</v>
      </c>
      <c r="B59" s="1343" t="s">
        <v>207</v>
      </c>
      <c r="C59" s="1314"/>
      <c r="D59" s="1314"/>
      <c r="E59" s="2259"/>
      <c r="F59" s="2258"/>
      <c r="G59" s="1314"/>
      <c r="H59" s="1314"/>
      <c r="I59" s="1314"/>
      <c r="J59" s="1314"/>
      <c r="K59" s="1314"/>
      <c r="L59" s="1339"/>
      <c r="M59" s="1321"/>
      <c r="N59" s="1321"/>
      <c r="P59" s="1316"/>
      <c r="Q59" s="1317"/>
      <c r="R59" s="1316"/>
      <c r="S59" s="1322"/>
      <c r="T59" s="1325" t="s">
        <v>169</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206</v>
      </c>
      <c r="B60" s="1343"/>
      <c r="C60" s="1343"/>
      <c r="D60" s="1343"/>
      <c r="E60" s="2259"/>
      <c r="F60" s="1343"/>
      <c r="G60" s="1343"/>
      <c r="H60" s="1343"/>
      <c r="I60" s="1343"/>
      <c r="J60" s="1343"/>
      <c r="K60" s="1343"/>
      <c r="L60" s="1346"/>
      <c r="M60" s="1321"/>
      <c r="N60" s="1321"/>
      <c r="O60" s="518"/>
      <c r="P60" s="380"/>
      <c r="Q60" s="1344"/>
      <c r="R60" s="380"/>
      <c r="S60" s="1322"/>
      <c r="T60" s="1325" t="s">
        <v>170</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206</v>
      </c>
      <c r="B61" s="1343"/>
      <c r="C61" s="1343"/>
      <c r="D61" s="1343"/>
      <c r="E61" s="2258"/>
      <c r="F61" s="1343"/>
      <c r="G61" s="1343"/>
      <c r="H61" s="1343"/>
      <c r="I61" s="1343"/>
      <c r="J61" s="1343"/>
      <c r="K61" s="1343"/>
      <c r="L61" s="1346"/>
      <c r="M61" s="1321"/>
      <c r="N61" s="1321"/>
      <c r="O61" s="518"/>
      <c r="P61" s="380"/>
      <c r="Q61" s="1344"/>
      <c r="R61" s="380"/>
      <c r="S61" s="1322"/>
      <c r="T61" s="1325" t="s">
        <v>170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A359A8-61A2-59D2-5608-6E0BA6589D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25">
        <f>$J6</f>
      </c>
      <c r="T6" s="286" t="s">
        <v>413</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"ХТК"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46140</v>
      </c>
      <c r="W28" s="2264"/>
      <c r="X28" s="2264"/>
      <c r="Y28" s="2264"/>
      <c r="Z28" s="2264"/>
      <c r="AA28" s="2264"/>
      <c r="AB28" s="326"/>
      <c r="AC28" s="2264" t="str">
        <f>IF(TITLE_DATE_PR_CHANGE="",IF(TITLE_DATE_PR="","",TITLE_DATE_PR),TITLE_DATE_PR_CHANGE)</f>
        <v>46140</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2026-290</v>
      </c>
      <c r="W29" s="2251"/>
      <c r="X29" s="2251"/>
      <c r="Y29" s="2251"/>
      <c r="Z29" s="2251"/>
      <c r="AA29" s="2251"/>
      <c r="AB29" s="326"/>
      <c r="AC29" s="2251" t="str">
        <f>IF(TITLE_NUMBER_PR_CHANGE="",IF(TITLE_NUMBER_PR="","",TITLE_NUMBER_PR),TITLE_NUMBER_PR_CHANGE)</f>
        <v>2026-290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46140</v>
      </c>
      <c r="W32" s="2264"/>
      <c r="X32" s="2264"/>
      <c r="Y32" s="2264"/>
      <c r="Z32" s="2264"/>
      <c r="AA32" s="2264"/>
      <c r="AB32" s="326"/>
      <c r="AC32" s="2264" t="str">
        <f>IF(TITLE_DATE_PR_CHANGE="",IF(TITLE_DATE_PR="","",TITLE_DATE_PR),TITLE_DATE_PR_CHANGE)</f>
        <v>46140</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2026-290</v>
      </c>
      <c r="W33" s="2251"/>
      <c r="X33" s="2251"/>
      <c r="Y33" s="2251"/>
      <c r="Z33" s="2251"/>
      <c r="AA33" s="2251"/>
      <c r="AB33" s="326"/>
      <c r="AC33" s="2251" t="str">
        <f>IF(TITLE_NUMBER_PR_CHANGE="",IF(TITLE_NUMBER_PR="","",TITLE_NUMBER_PR),TITLE_NUMBER_PR_CHANGE)</f>
        <v>2026-290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88</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352" t="s">
        <v>497</v>
      </c>
      <c r="W38" s="2262" t="s">
        <v>438</v>
      </c>
      <c r="X38" s="2263"/>
      <c r="Y38" s="2262" t="s">
        <v>439</v>
      </c>
      <c r="Z38" s="2269"/>
      <c r="AA38" s="2263"/>
      <c r="AB38" s="2278"/>
      <c r="AC38" s="1352" t="s">
        <v>497</v>
      </c>
      <c r="AD38" s="2262" t="s">
        <v>438</v>
      </c>
      <c r="AE38" s="2263"/>
      <c r="AF38" s="2262" t="s">
        <v>439</v>
      </c>
      <c r="AG38" s="2269"/>
      <c r="AH38" s="2263"/>
      <c r="AI38" s="2278"/>
      <c r="AJ38" s="2281"/>
      <c r="AK38" s="2127"/>
      <c r="AQ38" s="1155">
        <v>34</v>
      </c>
    </row>
    <row customHeight="1" ht="35.699999999999996">
      <c r="A39" s="1370"/>
      <c r="B39" s="1370" t="s">
        <v>135</v>
      </c>
      <c r="C39" s="1370" t="s">
        <v>136</v>
      </c>
      <c r="D39" s="1370" t="s">
        <v>137</v>
      </c>
      <c r="E39" s="1364" t="s">
        <v>440</v>
      </c>
      <c r="F39" s="1364" t="s">
        <v>441</v>
      </c>
      <c r="G39" s="1364" t="s">
        <v>442</v>
      </c>
      <c r="H39" s="1364"/>
      <c r="I39" s="1364" t="s">
        <v>498</v>
      </c>
      <c r="J39" s="1364" t="s">
        <v>445</v>
      </c>
      <c r="K39" s="1364" t="s">
        <v>499</v>
      </c>
      <c r="L39" s="1364" t="s">
        <v>421</v>
      </c>
      <c r="Q39" s="376"/>
      <c r="R39" s="376"/>
      <c r="S39" s="2273"/>
      <c r="T39" s="2209"/>
      <c r="U39" s="302"/>
      <c r="V39" s="1352" t="s">
        <v>500</v>
      </c>
      <c r="W39" s="1222" t="s">
        <v>501</v>
      </c>
      <c r="X39" s="1222" t="s">
        <v>502</v>
      </c>
      <c r="Y39" s="1357" t="s">
        <v>449</v>
      </c>
      <c r="Z39" s="2270" t="s">
        <v>450</v>
      </c>
      <c r="AA39" s="2271"/>
      <c r="AB39" s="2279"/>
      <c r="AC39" s="1352" t="s">
        <v>500</v>
      </c>
      <c r="AD39" s="1222" t="s">
        <v>501</v>
      </c>
      <c r="AE39" s="1222" t="s">
        <v>502</v>
      </c>
      <c r="AF39" s="1357" t="s">
        <v>449</v>
      </c>
      <c r="AG39" s="2270" t="s">
        <v>450</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232</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232</v>
      </c>
      <c r="B42" s="1363" t="s">
        <v>233</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232</v>
      </c>
      <c r="B43" s="1363" t="s">
        <v>233</v>
      </c>
      <c r="C43" s="1363" t="s">
        <v>234</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232</v>
      </c>
      <c r="B44" s="1363" t="s">
        <v>233</v>
      </c>
      <c r="C44" s="1363" t="s">
        <v>234</v>
      </c>
      <c r="D44" s="1363" t="s">
        <v>503</v>
      </c>
      <c r="E44" s="2259"/>
      <c r="F44" s="2259"/>
      <c r="G44" s="2259"/>
      <c r="H44" s="2259"/>
      <c r="I44" s="2256" t="str">
        <f>S43&amp;".1"</f>
        <v>...1</v>
      </c>
      <c r="J44" s="1363"/>
      <c r="K44" s="1363"/>
      <c r="L44" s="1364"/>
      <c r="P44" s="2257">
        <v>1</v>
      </c>
      <c r="Q44" s="1354"/>
      <c r="R44" s="356"/>
      <c r="S44" s="1358"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232</v>
      </c>
      <c r="B45" s="1363" t="s">
        <v>233</v>
      </c>
      <c r="C45" s="1363" t="s">
        <v>234</v>
      </c>
      <c r="D45" s="1363" t="s">
        <v>503</v>
      </c>
      <c r="E45" s="2259"/>
      <c r="F45" s="2259"/>
      <c r="G45" s="2259"/>
      <c r="H45" s="2259"/>
      <c r="I45" s="2286"/>
      <c r="J45" s="2256" t="str">
        <f>I44&amp;".1"</f>
        <v>...1.1</v>
      </c>
      <c r="K45" s="1363"/>
      <c r="L45" s="1364" t="s">
        <v>412</v>
      </c>
      <c r="P45" s="2257"/>
      <c r="Q45" s="2257">
        <v>1</v>
      </c>
      <c r="R45" s="357"/>
      <c r="S45" s="1358" t="str">
        <f>$J45</f>
        <v>...1.1</v>
      </c>
      <c r="T45" s="286" t="s">
        <v>413</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232</v>
      </c>
      <c r="B46" s="1363" t="s">
        <v>233</v>
      </c>
      <c r="C46" s="1363" t="s">
        <v>234</v>
      </c>
      <c r="D46" s="1363" t="s">
        <v>503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232</v>
      </c>
      <c r="B47" s="1363" t="s">
        <v>233</v>
      </c>
      <c r="C47" s="1363" t="s">
        <v>234</v>
      </c>
      <c r="D47" s="1363" t="s">
        <v>503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232</v>
      </c>
      <c r="B48" s="1363" t="s">
        <v>233</v>
      </c>
      <c r="C48" s="1363" t="s">
        <v>234</v>
      </c>
      <c r="D48" s="1363" t="s">
        <v>503</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232</v>
      </c>
      <c r="B49" s="1363" t="s">
        <v>233</v>
      </c>
      <c r="C49" s="1363" t="s">
        <v>234</v>
      </c>
      <c r="D49" s="1363" t="s">
        <v>503</v>
      </c>
      <c r="E49" s="2259"/>
      <c r="F49" s="2259"/>
      <c r="G49" s="2259"/>
      <c r="H49" s="2259"/>
      <c r="I49" s="2256"/>
      <c r="J49" s="1363"/>
      <c r="K49" s="1363"/>
      <c r="L49" s="1364"/>
      <c r="P49" s="2257"/>
      <c r="Q49" s="1354"/>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232</v>
      </c>
      <c r="B50" s="1363" t="s">
        <v>233</v>
      </c>
      <c r="C50" s="1363" t="s">
        <v>234</v>
      </c>
      <c r="D50" s="1363" t="s">
        <v>503</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232</v>
      </c>
      <c r="B51" s="1343" t="s">
        <v>233</v>
      </c>
      <c r="C51" s="1314"/>
      <c r="D51" s="1314"/>
      <c r="E51" s="2259"/>
      <c r="F51" s="2258"/>
      <c r="G51" s="1314"/>
      <c r="H51" s="1314"/>
      <c r="I51" s="1314"/>
      <c r="J51" s="1314"/>
      <c r="K51" s="1314"/>
      <c r="L51" s="1426"/>
      <c r="M51" s="1321"/>
      <c r="N51" s="1321"/>
      <c r="P51" s="1316"/>
      <c r="Q51" s="1317"/>
      <c r="R51" s="1316"/>
      <c r="S51" s="1322"/>
      <c r="T51" s="1325" t="s">
        <v>169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232</v>
      </c>
      <c r="B52" s="1343"/>
      <c r="C52" s="1343"/>
      <c r="D52" s="1343"/>
      <c r="E52" s="2258"/>
      <c r="F52" s="1343"/>
      <c r="G52" s="1343"/>
      <c r="H52" s="1343"/>
      <c r="I52" s="1343"/>
      <c r="J52" s="1343"/>
      <c r="K52" s="1343"/>
      <c r="L52" s="1346"/>
      <c r="M52" s="1321"/>
      <c r="N52" s="1321"/>
      <c r="O52" s="518"/>
      <c r="P52" s="380"/>
      <c r="Q52" s="1344"/>
      <c r="R52" s="380"/>
      <c r="S52" s="1322"/>
      <c r="T52" s="1325" t="s">
        <v>170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A17608-53E6-C87B-DCCC-2CE617C142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"ХТК"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46140</v>
      </c>
      <c r="W28" s="2264"/>
      <c r="X28" s="2264"/>
      <c r="Y28" s="2264"/>
      <c r="Z28" s="2264"/>
      <c r="AA28" s="2264"/>
      <c r="AB28" s="326"/>
      <c r="AC28" s="2264" t="str">
        <f>IF(TITLE_DATE_PR_CHANGE="",IF(TITLE_DATE_PR="","",TITLE_DATE_PR),TITLE_DATE_PR_CHANGE)</f>
        <v>46140</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2026-290</v>
      </c>
      <c r="W29" s="2251"/>
      <c r="X29" s="2251"/>
      <c r="Y29" s="2251"/>
      <c r="Z29" s="2251"/>
      <c r="AA29" s="2251"/>
      <c r="AB29" s="326"/>
      <c r="AC29" s="2251" t="str">
        <f>IF(TITLE_NUMBER_PR_CHANGE="",IF(TITLE_NUMBER_PR="","",TITLE_NUMBER_PR),TITLE_NUMBER_PR_CHANGE)</f>
        <v>2026-290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46140</v>
      </c>
      <c r="W32" s="2264"/>
      <c r="X32" s="2264"/>
      <c r="Y32" s="2264"/>
      <c r="Z32" s="2264"/>
      <c r="AA32" s="2264"/>
      <c r="AB32" s="326"/>
      <c r="AC32" s="2264" t="str">
        <f>IF(TITLE_DATE_PR_CHANGE="",IF(TITLE_DATE_PR="","",TITLE_DATE_PR),TITLE_DATE_PR_CHANGE)</f>
        <v>46140</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2026-290</v>
      </c>
      <c r="W33" s="2251"/>
      <c r="X33" s="2251"/>
      <c r="Y33" s="2251"/>
      <c r="Z33" s="2251"/>
      <c r="AA33" s="2251"/>
      <c r="AB33" s="326"/>
      <c r="AC33" s="2251" t="str">
        <f>IF(TITLE_NUMBER_PR_CHANGE="",IF(TITLE_NUMBER_PR="","",TITLE_NUMBER_PR),TITLE_NUMBER_PR_CHANGE)</f>
        <v>2026-290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88</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497</v>
      </c>
      <c r="W38" s="2262" t="s">
        <v>438</v>
      </c>
      <c r="X38" s="2263"/>
      <c r="Y38" s="2262" t="s">
        <v>439</v>
      </c>
      <c r="Z38" s="2269"/>
      <c r="AA38" s="2263"/>
      <c r="AB38" s="2278"/>
      <c r="AC38" s="1452" t="s">
        <v>497</v>
      </c>
      <c r="AD38" s="2262" t="s">
        <v>438</v>
      </c>
      <c r="AE38" s="2263"/>
      <c r="AF38" s="2262" t="s">
        <v>439</v>
      </c>
      <c r="AG38" s="2269"/>
      <c r="AH38" s="2263"/>
      <c r="AI38" s="2278"/>
      <c r="AJ38" s="2281"/>
      <c r="AK38" s="2127"/>
      <c r="AQ38" s="1155">
        <v>34</v>
      </c>
    </row>
    <row customHeight="1" ht="35.699999999999996">
      <c r="A39" s="1370"/>
      <c r="B39" s="1370" t="s">
        <v>135</v>
      </c>
      <c r="C39" s="1370" t="s">
        <v>136</v>
      </c>
      <c r="D39" s="1370" t="s">
        <v>137</v>
      </c>
      <c r="E39" s="1364" t="s">
        <v>440</v>
      </c>
      <c r="F39" s="1364" t="s">
        <v>441</v>
      </c>
      <c r="G39" s="1364" t="s">
        <v>442</v>
      </c>
      <c r="H39" s="1364"/>
      <c r="I39" s="1364" t="s">
        <v>498</v>
      </c>
      <c r="J39" s="1364" t="s">
        <v>445</v>
      </c>
      <c r="K39" s="1364" t="s">
        <v>499</v>
      </c>
      <c r="L39" s="1364" t="s">
        <v>421</v>
      </c>
      <c r="Q39" s="376"/>
      <c r="R39" s="376"/>
      <c r="S39" s="2273"/>
      <c r="T39" s="2209"/>
      <c r="U39" s="302"/>
      <c r="V39" s="1452" t="s">
        <v>500</v>
      </c>
      <c r="W39" s="1222" t="s">
        <v>501</v>
      </c>
      <c r="X39" s="1222" t="s">
        <v>502</v>
      </c>
      <c r="Y39" s="1455" t="s">
        <v>449</v>
      </c>
      <c r="Z39" s="2270" t="s">
        <v>450</v>
      </c>
      <c r="AA39" s="2271"/>
      <c r="AB39" s="2279"/>
      <c r="AC39" s="1452" t="s">
        <v>500</v>
      </c>
      <c r="AD39" s="1222" t="s">
        <v>501</v>
      </c>
      <c r="AE39" s="1222" t="s">
        <v>502</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237</v>
      </c>
      <c r="B42" s="1363" t="s">
        <v>238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237</v>
      </c>
      <c r="B43" s="1363" t="s">
        <v>238</v>
      </c>
      <c r="C43" s="1363" t="s">
        <v>239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237</v>
      </c>
      <c r="B44" s="1363" t="s">
        <v>238</v>
      </c>
      <c r="C44" s="1363" t="s">
        <v>239</v>
      </c>
      <c r="D44" s="1363" t="s">
        <v>504</v>
      </c>
      <c r="E44" s="2259"/>
      <c r="F44" s="2259"/>
      <c r="G44" s="2259"/>
      <c r="H44" s="2259"/>
      <c r="I44" s="2256" t="str">
        <f>S43&amp;".1"</f>
        <v>...1</v>
      </c>
      <c r="J44" s="1363"/>
      <c r="K44" s="1363"/>
      <c r="L44" s="1364"/>
      <c r="P44" s="2257">
        <v>1</v>
      </c>
      <c r="Q44" s="1450"/>
      <c r="R44" s="356"/>
      <c r="S44" s="1457"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237</v>
      </c>
      <c r="B45" s="1363" t="s">
        <v>238</v>
      </c>
      <c r="C45" s="1363" t="s">
        <v>239</v>
      </c>
      <c r="D45" s="1363" t="s">
        <v>504</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237</v>
      </c>
      <c r="B46" s="1363" t="s">
        <v>238</v>
      </c>
      <c r="C46" s="1363" t="s">
        <v>239</v>
      </c>
      <c r="D46" s="1363" t="s">
        <v>504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237</v>
      </c>
      <c r="B47" s="1363" t="s">
        <v>238</v>
      </c>
      <c r="C47" s="1363" t="s">
        <v>239</v>
      </c>
      <c r="D47" s="1363" t="s">
        <v>504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237</v>
      </c>
      <c r="B48" s="1363" t="s">
        <v>238</v>
      </c>
      <c r="C48" s="1363" t="s">
        <v>239</v>
      </c>
      <c r="D48" s="1363" t="s">
        <v>504</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237</v>
      </c>
      <c r="B49" s="1363" t="s">
        <v>238</v>
      </c>
      <c r="C49" s="1363" t="s">
        <v>239</v>
      </c>
      <c r="D49" s="1363" t="s">
        <v>504</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237</v>
      </c>
      <c r="B50" s="1363" t="s">
        <v>238</v>
      </c>
      <c r="C50" s="1363" t="s">
        <v>239</v>
      </c>
      <c r="D50" s="1363" t="s">
        <v>504</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237</v>
      </c>
      <c r="B51" s="1343" t="s">
        <v>238</v>
      </c>
      <c r="C51" s="1314"/>
      <c r="D51" s="1314"/>
      <c r="E51" s="2259"/>
      <c r="F51" s="2258"/>
      <c r="G51" s="1314"/>
      <c r="H51" s="1314"/>
      <c r="I51" s="1314"/>
      <c r="J51" s="1314"/>
      <c r="K51" s="1314"/>
      <c r="L51" s="1458"/>
      <c r="M51" s="1321"/>
      <c r="N51" s="1321"/>
      <c r="P51" s="1316"/>
      <c r="Q51" s="1317"/>
      <c r="R51" s="1316"/>
      <c r="S51" s="1322"/>
      <c r="T51" s="1325" t="s">
        <v>169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237</v>
      </c>
      <c r="B52" s="1343"/>
      <c r="C52" s="1343"/>
      <c r="D52" s="1343"/>
      <c r="E52" s="2258"/>
      <c r="F52" s="1343"/>
      <c r="G52" s="1343"/>
      <c r="H52" s="1343"/>
      <c r="I52" s="1343"/>
      <c r="J52" s="1343"/>
      <c r="K52" s="1343"/>
      <c r="L52" s="1346"/>
      <c r="M52" s="1321"/>
      <c r="N52" s="1321"/>
      <c r="O52" s="518"/>
      <c r="P52" s="380"/>
      <c r="Q52" s="1344"/>
      <c r="R52" s="380"/>
      <c r="S52" s="1322"/>
      <c r="T52" s="1325" t="s">
        <v>170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408C88-6DB8-3EC8-4F82-6E0DC4C5962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"ХТК"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46140</v>
      </c>
      <c r="W28" s="2264"/>
      <c r="X28" s="2264"/>
      <c r="Y28" s="2264"/>
      <c r="Z28" s="2264"/>
      <c r="AA28" s="2264"/>
      <c r="AB28" s="326"/>
      <c r="AC28" s="2264" t="str">
        <f>IF(TITLE_DATE_PR_CHANGE="",IF(TITLE_DATE_PR="","",TITLE_DATE_PR),TITLE_DATE_PR_CHANGE)</f>
        <v>46140</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2026-290</v>
      </c>
      <c r="W29" s="2251"/>
      <c r="X29" s="2251"/>
      <c r="Y29" s="2251"/>
      <c r="Z29" s="2251"/>
      <c r="AA29" s="2251"/>
      <c r="AB29" s="326"/>
      <c r="AC29" s="2251" t="str">
        <f>IF(TITLE_NUMBER_PR_CHANGE="",IF(TITLE_NUMBER_PR="","",TITLE_NUMBER_PR),TITLE_NUMBER_PR_CHANGE)</f>
        <v>2026-290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46140</v>
      </c>
      <c r="W32" s="2264"/>
      <c r="X32" s="2264"/>
      <c r="Y32" s="2264"/>
      <c r="Z32" s="2264"/>
      <c r="AA32" s="2264"/>
      <c r="AB32" s="326"/>
      <c r="AC32" s="2264" t="str">
        <f>IF(TITLE_DATE_PR_CHANGE="",IF(TITLE_DATE_PR="","",TITLE_DATE_PR),TITLE_DATE_PR_CHANGE)</f>
        <v>46140</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2026-290</v>
      </c>
      <c r="W33" s="2251"/>
      <c r="X33" s="2251"/>
      <c r="Y33" s="2251"/>
      <c r="Z33" s="2251"/>
      <c r="AA33" s="2251"/>
      <c r="AB33" s="326"/>
      <c r="AC33" s="2251" t="str">
        <f>IF(TITLE_NUMBER_PR_CHANGE="",IF(TITLE_NUMBER_PR="","",TITLE_NUMBER_PR),TITLE_NUMBER_PR_CHANGE)</f>
        <v>2026-290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88</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497</v>
      </c>
      <c r="W38" s="2262" t="s">
        <v>438</v>
      </c>
      <c r="X38" s="2263"/>
      <c r="Y38" s="2262" t="s">
        <v>439</v>
      </c>
      <c r="Z38" s="2269"/>
      <c r="AA38" s="2263"/>
      <c r="AB38" s="2278"/>
      <c r="AC38" s="1452" t="s">
        <v>497</v>
      </c>
      <c r="AD38" s="2262" t="s">
        <v>438</v>
      </c>
      <c r="AE38" s="2263"/>
      <c r="AF38" s="2262" t="s">
        <v>439</v>
      </c>
      <c r="AG38" s="2269"/>
      <c r="AH38" s="2263"/>
      <c r="AI38" s="2278"/>
      <c r="AJ38" s="2281"/>
      <c r="AK38" s="2127"/>
      <c r="AQ38" s="1155">
        <v>34</v>
      </c>
    </row>
    <row customHeight="1" ht="35.699999999999996">
      <c r="A39" s="1370"/>
      <c r="B39" s="1370" t="s">
        <v>135</v>
      </c>
      <c r="C39" s="1370" t="s">
        <v>136</v>
      </c>
      <c r="D39" s="1370" t="s">
        <v>137</v>
      </c>
      <c r="E39" s="1364" t="s">
        <v>440</v>
      </c>
      <c r="F39" s="1364" t="s">
        <v>441</v>
      </c>
      <c r="G39" s="1364" t="s">
        <v>442</v>
      </c>
      <c r="H39" s="1364"/>
      <c r="I39" s="1364" t="s">
        <v>498</v>
      </c>
      <c r="J39" s="1364" t="s">
        <v>445</v>
      </c>
      <c r="K39" s="1364" t="s">
        <v>499</v>
      </c>
      <c r="L39" s="1364" t="s">
        <v>421</v>
      </c>
      <c r="Q39" s="376"/>
      <c r="R39" s="376"/>
      <c r="S39" s="2273"/>
      <c r="T39" s="2209"/>
      <c r="U39" s="302"/>
      <c r="V39" s="1452" t="s">
        <v>500</v>
      </c>
      <c r="W39" s="1222" t="s">
        <v>501</v>
      </c>
      <c r="X39" s="1222" t="s">
        <v>502</v>
      </c>
      <c r="Y39" s="1455" t="s">
        <v>449</v>
      </c>
      <c r="Z39" s="2270" t="s">
        <v>450</v>
      </c>
      <c r="AA39" s="2271"/>
      <c r="AB39" s="2279"/>
      <c r="AC39" s="1452" t="s">
        <v>500</v>
      </c>
      <c r="AD39" s="1222" t="s">
        <v>501</v>
      </c>
      <c r="AE39" s="1222" t="s">
        <v>502</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242</v>
      </c>
      <c r="B42" s="1363" t="s">
        <v>243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242</v>
      </c>
      <c r="B43" s="1363" t="s">
        <v>243</v>
      </c>
      <c r="C43" s="1363" t="s">
        <v>244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242</v>
      </c>
      <c r="B44" s="1363" t="s">
        <v>243</v>
      </c>
      <c r="C44" s="1363" t="s">
        <v>244</v>
      </c>
      <c r="D44" s="1363" t="s">
        <v>505</v>
      </c>
      <c r="E44" s="2259"/>
      <c r="F44" s="2259"/>
      <c r="G44" s="2259"/>
      <c r="H44" s="2259"/>
      <c r="I44" s="2256" t="str">
        <f>S43&amp;".1"</f>
        <v>...1</v>
      </c>
      <c r="J44" s="1363"/>
      <c r="K44" s="1363"/>
      <c r="L44" s="1364"/>
      <c r="P44" s="2257">
        <v>1</v>
      </c>
      <c r="Q44" s="1450"/>
      <c r="R44" s="356"/>
      <c r="S44" s="1457"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242</v>
      </c>
      <c r="B45" s="1363" t="s">
        <v>243</v>
      </c>
      <c r="C45" s="1363" t="s">
        <v>244</v>
      </c>
      <c r="D45" s="1363" t="s">
        <v>505</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242</v>
      </c>
      <c r="B46" s="1363" t="s">
        <v>243</v>
      </c>
      <c r="C46" s="1363" t="s">
        <v>244</v>
      </c>
      <c r="D46" s="1363" t="s">
        <v>505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242</v>
      </c>
      <c r="B47" s="1363" t="s">
        <v>243</v>
      </c>
      <c r="C47" s="1363" t="s">
        <v>244</v>
      </c>
      <c r="D47" s="1363" t="s">
        <v>505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242</v>
      </c>
      <c r="B48" s="1363" t="s">
        <v>243</v>
      </c>
      <c r="C48" s="1363" t="s">
        <v>244</v>
      </c>
      <c r="D48" s="1363" t="s">
        <v>505</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242</v>
      </c>
      <c r="B49" s="1363" t="s">
        <v>243</v>
      </c>
      <c r="C49" s="1363" t="s">
        <v>244</v>
      </c>
      <c r="D49" s="1363" t="s">
        <v>505</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242</v>
      </c>
      <c r="B50" s="1363" t="s">
        <v>243</v>
      </c>
      <c r="C50" s="1363" t="s">
        <v>244</v>
      </c>
      <c r="D50" s="1363" t="s">
        <v>505</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242</v>
      </c>
      <c r="B51" s="1343" t="s">
        <v>243</v>
      </c>
      <c r="C51" s="1314"/>
      <c r="D51" s="1314"/>
      <c r="E51" s="2259"/>
      <c r="F51" s="2258"/>
      <c r="G51" s="1314"/>
      <c r="H51" s="1314"/>
      <c r="I51" s="1314"/>
      <c r="J51" s="1314"/>
      <c r="K51" s="1314"/>
      <c r="L51" s="1458"/>
      <c r="M51" s="1321"/>
      <c r="N51" s="1321"/>
      <c r="P51" s="1316"/>
      <c r="Q51" s="1317"/>
      <c r="R51" s="1316"/>
      <c r="S51" s="1322"/>
      <c r="T51" s="1325" t="s">
        <v>169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242</v>
      </c>
      <c r="B52" s="1343"/>
      <c r="C52" s="1343"/>
      <c r="D52" s="1343"/>
      <c r="E52" s="2258"/>
      <c r="F52" s="1343"/>
      <c r="G52" s="1343"/>
      <c r="H52" s="1343"/>
      <c r="I52" s="1343"/>
      <c r="J52" s="1343"/>
      <c r="K52" s="1343"/>
      <c r="L52" s="1346"/>
      <c r="M52" s="1321"/>
      <c r="N52" s="1321"/>
      <c r="O52" s="518"/>
      <c r="P52" s="380"/>
      <c r="Q52" s="1344"/>
      <c r="R52" s="380"/>
      <c r="S52" s="1322"/>
      <c r="T52" s="1325" t="s">
        <v>170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B8077A-44FA-F624-A444-B3023553DC5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"ХТК"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46140</v>
      </c>
      <c r="W28" s="2264"/>
      <c r="X28" s="2264"/>
      <c r="Y28" s="2264"/>
      <c r="Z28" s="2264"/>
      <c r="AA28" s="2264"/>
      <c r="AB28" s="326"/>
      <c r="AC28" s="2264" t="str">
        <f>IF(TITLE_DATE_PR_CHANGE="",IF(TITLE_DATE_PR="","",TITLE_DATE_PR),TITLE_DATE_PR_CHANGE)</f>
        <v>46140</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2026-290</v>
      </c>
      <c r="W29" s="2251"/>
      <c r="X29" s="2251"/>
      <c r="Y29" s="2251"/>
      <c r="Z29" s="2251"/>
      <c r="AA29" s="2251"/>
      <c r="AB29" s="326"/>
      <c r="AC29" s="2251" t="str">
        <f>IF(TITLE_NUMBER_PR_CHANGE="",IF(TITLE_NUMBER_PR="","",TITLE_NUMBER_PR),TITLE_NUMBER_PR_CHANGE)</f>
        <v>2026-290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46140</v>
      </c>
      <c r="W32" s="2264"/>
      <c r="X32" s="2264"/>
      <c r="Y32" s="2264"/>
      <c r="Z32" s="2264"/>
      <c r="AA32" s="2264"/>
      <c r="AB32" s="326"/>
      <c r="AC32" s="2264" t="str">
        <f>IF(TITLE_DATE_PR_CHANGE="",IF(TITLE_DATE_PR="","",TITLE_DATE_PR),TITLE_DATE_PR_CHANGE)</f>
        <v>46140</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2026-290</v>
      </c>
      <c r="W33" s="2251"/>
      <c r="X33" s="2251"/>
      <c r="Y33" s="2251"/>
      <c r="Z33" s="2251"/>
      <c r="AA33" s="2251"/>
      <c r="AB33" s="326"/>
      <c r="AC33" s="2251" t="str">
        <f>IF(TITLE_NUMBER_PR_CHANGE="",IF(TITLE_NUMBER_PR="","",TITLE_NUMBER_PR),TITLE_NUMBER_PR_CHANGE)</f>
        <v>2026-290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88</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497</v>
      </c>
      <c r="W38" s="2262" t="s">
        <v>438</v>
      </c>
      <c r="X38" s="2263"/>
      <c r="Y38" s="2262" t="s">
        <v>439</v>
      </c>
      <c r="Z38" s="2269"/>
      <c r="AA38" s="2263"/>
      <c r="AB38" s="2278"/>
      <c r="AC38" s="1452" t="s">
        <v>497</v>
      </c>
      <c r="AD38" s="2262" t="s">
        <v>438</v>
      </c>
      <c r="AE38" s="2263"/>
      <c r="AF38" s="2262" t="s">
        <v>439</v>
      </c>
      <c r="AG38" s="2269"/>
      <c r="AH38" s="2263"/>
      <c r="AI38" s="2278"/>
      <c r="AJ38" s="2281"/>
      <c r="AK38" s="2127"/>
      <c r="AQ38" s="1155">
        <v>34</v>
      </c>
    </row>
    <row customHeight="1" ht="35.699999999999996">
      <c r="A39" s="1370"/>
      <c r="B39" s="1370" t="s">
        <v>135</v>
      </c>
      <c r="C39" s="1370" t="s">
        <v>136</v>
      </c>
      <c r="D39" s="1370" t="s">
        <v>137</v>
      </c>
      <c r="E39" s="1364" t="s">
        <v>440</v>
      </c>
      <c r="F39" s="1364" t="s">
        <v>441</v>
      </c>
      <c r="G39" s="1364" t="s">
        <v>442</v>
      </c>
      <c r="H39" s="1364"/>
      <c r="I39" s="1364" t="s">
        <v>498</v>
      </c>
      <c r="J39" s="1364" t="s">
        <v>445</v>
      </c>
      <c r="K39" s="1364" t="s">
        <v>499</v>
      </c>
      <c r="L39" s="1364" t="s">
        <v>421</v>
      </c>
      <c r="Q39" s="376"/>
      <c r="R39" s="376"/>
      <c r="S39" s="2273"/>
      <c r="T39" s="2209"/>
      <c r="U39" s="302"/>
      <c r="V39" s="1452" t="s">
        <v>500</v>
      </c>
      <c r="W39" s="1222" t="s">
        <v>501</v>
      </c>
      <c r="X39" s="1222" t="s">
        <v>502</v>
      </c>
      <c r="Y39" s="1455" t="s">
        <v>449</v>
      </c>
      <c r="Z39" s="2270" t="s">
        <v>450</v>
      </c>
      <c r="AA39" s="2271"/>
      <c r="AB39" s="2279"/>
      <c r="AC39" s="1452" t="s">
        <v>500</v>
      </c>
      <c r="AD39" s="1222" t="s">
        <v>501</v>
      </c>
      <c r="AE39" s="1222" t="s">
        <v>502</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247</v>
      </c>
      <c r="B42" s="1363" t="s">
        <v>248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247</v>
      </c>
      <c r="B43" s="1363" t="s">
        <v>248</v>
      </c>
      <c r="C43" s="1363" t="s">
        <v>249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247</v>
      </c>
      <c r="B44" s="1363" t="s">
        <v>248</v>
      </c>
      <c r="C44" s="1363" t="s">
        <v>249</v>
      </c>
      <c r="D44" s="1363" t="s">
        <v>506</v>
      </c>
      <c r="E44" s="2259"/>
      <c r="F44" s="2259"/>
      <c r="G44" s="2259"/>
      <c r="H44" s="2259"/>
      <c r="I44" s="2256" t="str">
        <f>S43&amp;".1"</f>
        <v>...1</v>
      </c>
      <c r="J44" s="1363"/>
      <c r="K44" s="1363"/>
      <c r="L44" s="1364"/>
      <c r="P44" s="2257">
        <v>1</v>
      </c>
      <c r="Q44" s="1450"/>
      <c r="R44" s="356"/>
      <c r="S44" s="1457"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247</v>
      </c>
      <c r="B45" s="1363" t="s">
        <v>248</v>
      </c>
      <c r="C45" s="1363" t="s">
        <v>249</v>
      </c>
      <c r="D45" s="1363" t="s">
        <v>506</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247</v>
      </c>
      <c r="B46" s="1363" t="s">
        <v>248</v>
      </c>
      <c r="C46" s="1363" t="s">
        <v>249</v>
      </c>
      <c r="D46" s="1363" t="s">
        <v>506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247</v>
      </c>
      <c r="B47" s="1363" t="s">
        <v>248</v>
      </c>
      <c r="C47" s="1363" t="s">
        <v>249</v>
      </c>
      <c r="D47" s="1363" t="s">
        <v>506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247</v>
      </c>
      <c r="B48" s="1363" t="s">
        <v>248</v>
      </c>
      <c r="C48" s="1363" t="s">
        <v>249</v>
      </c>
      <c r="D48" s="1363" t="s">
        <v>506</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247</v>
      </c>
      <c r="B49" s="1363" t="s">
        <v>248</v>
      </c>
      <c r="C49" s="1363" t="s">
        <v>249</v>
      </c>
      <c r="D49" s="1363" t="s">
        <v>506</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247</v>
      </c>
      <c r="B50" s="1363" t="s">
        <v>248</v>
      </c>
      <c r="C50" s="1363" t="s">
        <v>249</v>
      </c>
      <c r="D50" s="1363" t="s">
        <v>506</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247</v>
      </c>
      <c r="B51" s="1343" t="s">
        <v>248</v>
      </c>
      <c r="C51" s="1314"/>
      <c r="D51" s="1314"/>
      <c r="E51" s="2259"/>
      <c r="F51" s="2258"/>
      <c r="G51" s="1314"/>
      <c r="H51" s="1314"/>
      <c r="I51" s="1314"/>
      <c r="J51" s="1314"/>
      <c r="K51" s="1314"/>
      <c r="L51" s="1458"/>
      <c r="M51" s="1321"/>
      <c r="N51" s="1321"/>
      <c r="P51" s="1316"/>
      <c r="Q51" s="1317"/>
      <c r="R51" s="1316"/>
      <c r="S51" s="1322"/>
      <c r="T51" s="1325" t="s">
        <v>169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247</v>
      </c>
      <c r="B52" s="1343"/>
      <c r="C52" s="1343"/>
      <c r="D52" s="1343"/>
      <c r="E52" s="2258"/>
      <c r="F52" s="1343"/>
      <c r="G52" s="1343"/>
      <c r="H52" s="1343"/>
      <c r="I52" s="1343"/>
      <c r="J52" s="1343"/>
      <c r="K52" s="1343"/>
      <c r="L52" s="1346"/>
      <c r="M52" s="1321"/>
      <c r="N52" s="1321"/>
      <c r="O52" s="518"/>
      <c r="P52" s="380"/>
      <c r="Q52" s="1344"/>
      <c r="R52" s="380"/>
      <c r="S52" s="1322"/>
      <c r="T52" s="1325" t="s">
        <v>170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C198D8-2CC2-B7D8-F0A8-8EFB4014AB4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402</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403</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404</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405</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406</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407</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408</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409</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472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168</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169</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170</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420</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421</v>
      </c>
      <c r="P20" s="1508"/>
      <c r="Q20" s="1510"/>
      <c r="R20" s="1510"/>
      <c r="Y20" s="1507" t="s">
        <v>423</v>
      </c>
      <c r="AA20" s="1507" t="s">
        <v>424</v>
      </c>
      <c r="AC20" s="1507" t="s">
        <v>478</v>
      </c>
      <c r="AG20" s="1507" t="s">
        <v>423</v>
      </c>
      <c r="AI20" s="1507" t="s">
        <v>424</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"ХТК"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426</v>
      </c>
      <c r="T28" s="2250"/>
      <c r="U28" s="1372"/>
      <c r="V28" s="2264" t="str">
        <f>IF(TITLE_DATE_PR_CHANGE="",IF(TITLE_DATE_PR="","",TITLE_DATE_PR),TITLE_DATE_PR_CHANGE)</f>
        <v>46140</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427</v>
      </c>
      <c r="T29" s="2250"/>
      <c r="U29" s="1372"/>
      <c r="V29" s="2251" t="str">
        <f>IF(TITLE_NUMBER_PR_CHANGE="",IF(TITLE_NUMBER_PR="","",TITLE_NUMBER_PR),TITLE_NUMBER_PR_CHANGE)</f>
        <v>2026-290</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426</v>
      </c>
      <c r="T32" s="2250"/>
      <c r="U32" s="1372"/>
      <c r="V32" s="2264" t="str">
        <f>IF(TITLE_DATE_PR_CHANGE="",IF(TITLE_DATE_PR="","",TITLE_DATE_PR),TITLE_DATE_PR_CHANGE)</f>
        <v>46140</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427</v>
      </c>
      <c r="T33" s="2250"/>
      <c r="U33" s="1372"/>
      <c r="V33" s="2251" t="str">
        <f>IF(TITLE_NUMBER_PR_CHANGE="",IF(TITLE_NUMBER_PR="","",TITLE_NUMBER_PR),TITLE_NUMBER_PR_CHANGE)</f>
        <v>2026-290</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430</v>
      </c>
      <c r="AB34" s="1642"/>
      <c r="AC34" s="1635"/>
      <c r="AD34" s="1635"/>
      <c r="AE34" s="1635"/>
      <c r="AF34" s="1635"/>
      <c r="AG34" s="1635"/>
      <c r="AH34" s="1635"/>
      <c r="AI34" s="1642" t="s">
        <v>430</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306</v>
      </c>
      <c r="T36" s="2127"/>
      <c r="U36" s="2127"/>
      <c r="V36" s="2127"/>
      <c r="W36" s="2127"/>
      <c r="X36" s="2127"/>
      <c r="Y36" s="2127"/>
      <c r="Z36" s="2127"/>
      <c r="AA36" s="2175"/>
      <c r="AB36" s="2175"/>
      <c r="AC36" s="2175"/>
      <c r="AD36" s="2127"/>
      <c r="AE36" s="2127"/>
      <c r="AF36" s="2127"/>
      <c r="AG36" s="2127"/>
      <c r="AH36" s="2127"/>
      <c r="AI36" s="2127"/>
      <c r="AJ36" s="2127"/>
      <c r="AK36" s="2127" t="s">
        <v>307</v>
      </c>
      <c r="AQ36" s="1631">
        <v>14</v>
      </c>
    </row>
    <row customHeight="1" ht="14.699999999999998">
      <c r="Q37" s="291"/>
      <c r="R37" s="376"/>
      <c r="S37" s="2273" t="s">
        <v>88</v>
      </c>
      <c r="T37" s="2209" t="s">
        <v>507</v>
      </c>
      <c r="U37" s="337"/>
      <c r="V37" s="2275"/>
      <c r="W37" s="2275"/>
      <c r="X37" s="2275"/>
      <c r="Y37" s="2275"/>
      <c r="Z37" s="2275"/>
      <c r="AA37" s="2209" t="s">
        <v>433</v>
      </c>
      <c r="AB37" s="2208" t="s">
        <v>508</v>
      </c>
      <c r="AC37" s="2208" t="s">
        <v>482</v>
      </c>
      <c r="AD37" s="2291" t="s">
        <v>432</v>
      </c>
      <c r="AE37" s="2291"/>
      <c r="AF37" s="2275"/>
      <c r="AG37" s="2275"/>
      <c r="AH37" s="2276"/>
      <c r="AI37" s="2277" t="s">
        <v>433</v>
      </c>
      <c r="AJ37" s="2280" t="s">
        <v>435</v>
      </c>
      <c r="AK37" s="2127"/>
      <c r="AQ37" s="1631">
        <v>14</v>
      </c>
    </row>
    <row customHeight="1" ht="35.699999999999996">
      <c r="Q38" s="291"/>
      <c r="R38" s="376"/>
      <c r="S38" s="2273"/>
      <c r="T38" s="2209"/>
      <c r="U38" s="1031"/>
      <c r="V38" s="2103" t="s">
        <v>485</v>
      </c>
      <c r="W38" s="2127"/>
      <c r="X38" s="2294" t="s">
        <v>439</v>
      </c>
      <c r="Y38" s="2313"/>
      <c r="Z38" s="2313"/>
      <c r="AA38" s="2209"/>
      <c r="AB38" s="2208"/>
      <c r="AC38" s="2208"/>
      <c r="AD38" s="2103" t="s">
        <v>485</v>
      </c>
      <c r="AE38" s="2127"/>
      <c r="AF38" s="2313" t="s">
        <v>439</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440</v>
      </c>
      <c r="F40" s="1310" t="s">
        <v>441</v>
      </c>
      <c r="G40" s="1310" t="s">
        <v>442</v>
      </c>
      <c r="H40" s="1310" t="s">
        <v>443</v>
      </c>
      <c r="I40" s="1310" t="s">
        <v>444</v>
      </c>
      <c r="J40" s="1310" t="s">
        <v>445</v>
      </c>
      <c r="K40" s="1310" t="s">
        <v>446</v>
      </c>
      <c r="L40" s="1310" t="s">
        <v>421</v>
      </c>
      <c r="Q40" s="291"/>
      <c r="R40" s="376"/>
      <c r="S40" s="2273"/>
      <c r="T40" s="2209"/>
      <c r="U40" s="302"/>
      <c r="V40" s="1950" t="s">
        <v>486</v>
      </c>
      <c r="W40" s="1950" t="s">
        <v>487</v>
      </c>
      <c r="X40" s="1938" t="s">
        <v>449</v>
      </c>
      <c r="Y40" s="2270" t="s">
        <v>450</v>
      </c>
      <c r="Z40" s="2320"/>
      <c r="AA40" s="2209"/>
      <c r="AB40" s="2208"/>
      <c r="AC40" s="2208"/>
      <c r="AD40" s="1968" t="s">
        <v>486</v>
      </c>
      <c r="AE40" s="1959" t="s">
        <v>487</v>
      </c>
      <c r="AF40" s="1938" t="s">
        <v>449</v>
      </c>
      <c r="AG40" s="2270" t="s">
        <v>450</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212</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212</v>
      </c>
      <c r="B43" s="1267" t="s">
        <v>213</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403</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404</v>
      </c>
      <c r="AM43" s="1624"/>
      <c r="AN43" s="1624" t="str">
        <f>IF(T43="","",T43)</f>
        <v>Территория действия тарифа</v>
      </c>
      <c r="AO43" s="1624"/>
      <c r="AP43" s="1624"/>
      <c r="AQ43" s="1631">
        <v>21</v>
      </c>
    </row>
    <row customHeight="1" ht="24">
      <c r="A44" s="1267" t="s">
        <v>212</v>
      </c>
      <c r="B44" s="1267" t="s">
        <v>213</v>
      </c>
      <c r="C44" s="1267" t="s">
        <v>214</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405</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406</v>
      </c>
      <c r="AM44" s="1624"/>
      <c r="AN44" s="1624" t="str">
        <f>IF(T44="","",T44)</f>
        <v>Наименование системы теплоснабжения </v>
      </c>
      <c r="AO44" s="1624"/>
      <c r="AP44" s="1624"/>
      <c r="AQ44" s="1631">
        <v>23</v>
      </c>
    </row>
    <row customHeight="1" ht="22.049999999999997">
      <c r="A45" s="1267" t="s">
        <v>212</v>
      </c>
      <c r="B45" s="1267" t="s">
        <v>213</v>
      </c>
      <c r="C45" s="1267" t="s">
        <v>214</v>
      </c>
      <c r="D45" s="1267" t="s">
        <v>215</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407</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408</v>
      </c>
      <c r="AM45" s="1624"/>
      <c r="AN45" s="1624" t="str">
        <f>IF(T45="","",T45)</f>
        <v>Источник тепловой энергии  </v>
      </c>
      <c r="AO45" s="1624"/>
      <c r="AP45" s="1624"/>
      <c r="AQ45" s="1631">
        <v>21</v>
      </c>
    </row>
    <row s="1642" customFormat="1" customHeight="1" ht="0">
      <c r="A46" s="1375" t="s">
        <v>212</v>
      </c>
      <c r="B46" s="1375" t="s">
        <v>213</v>
      </c>
      <c r="C46" s="1375" t="s">
        <v>214</v>
      </c>
      <c r="D46" s="1375" t="s">
        <v>215</v>
      </c>
      <c r="E46" s="2290"/>
      <c r="F46" s="2290"/>
      <c r="G46" s="2290"/>
      <c r="H46" s="2290"/>
      <c r="I46" s="2127" t="str">
        <f>S45&amp;".1"</f>
        <v>....1</v>
      </c>
      <c r="J46" s="1375"/>
      <c r="K46" s="1375"/>
      <c r="L46" s="1381" t="s">
        <v>409</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212</v>
      </c>
      <c r="B47" s="1375" t="s">
        <v>213</v>
      </c>
      <c r="C47" s="1375" t="s">
        <v>214</v>
      </c>
      <c r="D47" s="1375" t="s">
        <v>215</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212</v>
      </c>
      <c r="B48" s="1267" t="s">
        <v>213</v>
      </c>
      <c r="C48" s="1267" t="s">
        <v>214</v>
      </c>
      <c r="D48" s="1267" t="s">
        <v>215</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28</v>
      </c>
      <c r="AD48" s="751"/>
      <c r="AE48" s="1257"/>
      <c r="AF48" s="1955"/>
      <c r="AG48" s="1942" t="s">
        <v>66</v>
      </c>
      <c r="AH48" s="1955"/>
      <c r="AI48" s="1942" t="s">
        <v>66</v>
      </c>
      <c r="AJ48" s="1348"/>
      <c r="AK48" s="2253" t="s">
        <v>488</v>
      </c>
      <c r="AL48" s="1636">
        <f>STRCHECKDATE(#REF!)</f>
      </c>
      <c r="AM48" s="1624"/>
      <c r="AN48" s="1624" t="str">
        <f>IF(T48="","",T48)</f>
        <v/>
      </c>
      <c r="AO48" s="1624"/>
      <c r="AP48" s="1624"/>
      <c r="AQ48" s="1631">
        <v>21</v>
      </c>
    </row>
    <row customHeight="1" ht="11.549999999999999">
      <c r="A49" s="1267" t="s">
        <v>212</v>
      </c>
      <c r="B49" s="1267" t="s">
        <v>213</v>
      </c>
      <c r="C49" s="1267" t="s">
        <v>214</v>
      </c>
      <c r="D49" s="1267" t="s">
        <v>215</v>
      </c>
      <c r="E49" s="2290"/>
      <c r="F49" s="2290"/>
      <c r="G49" s="2290"/>
      <c r="H49" s="2290"/>
      <c r="I49" s="2101"/>
      <c r="J49" s="2127"/>
      <c r="K49" s="1267"/>
      <c r="L49" s="1310"/>
      <c r="P49" s="2257"/>
      <c r="Q49" s="2257"/>
      <c r="R49" s="356"/>
      <c r="S49" s="1278"/>
      <c r="T49" s="287" t="s">
        <v>476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212</v>
      </c>
      <c r="B50" s="1375" t="s">
        <v>213</v>
      </c>
      <c r="C50" s="1375" t="s">
        <v>214</v>
      </c>
      <c r="D50" s="1375" t="s">
        <v>215</v>
      </c>
      <c r="E50" s="2290"/>
      <c r="F50" s="2290"/>
      <c r="G50" s="2290"/>
      <c r="H50" s="2290"/>
      <c r="I50" s="2127"/>
      <c r="J50" s="1375"/>
      <c r="K50" s="1375"/>
      <c r="L50" s="1381"/>
      <c r="M50" s="1246"/>
      <c r="N50" s="1246"/>
      <c r="O50" s="1246"/>
      <c r="P50" s="2257"/>
      <c r="Q50" s="1954"/>
      <c r="R50" s="356"/>
      <c r="S50" s="1386"/>
      <c r="T50" s="1387" t="s">
        <v>418</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212</v>
      </c>
      <c r="B51" s="1375" t="s">
        <v>213</v>
      </c>
      <c r="C51" s="1375" t="s">
        <v>214</v>
      </c>
      <c r="D51" s="1375" t="s">
        <v>215</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212</v>
      </c>
      <c r="B52" s="1375" t="s">
        <v>213</v>
      </c>
      <c r="C52" s="1375" t="s">
        <v>214</v>
      </c>
      <c r="D52" s="1374"/>
      <c r="E52" s="2290"/>
      <c r="F52" s="2290"/>
      <c r="G52" s="2289"/>
      <c r="H52" s="1374"/>
      <c r="I52" s="1374"/>
      <c r="J52" s="1374"/>
      <c r="K52" s="1374"/>
      <c r="L52" s="1377"/>
      <c r="M52" s="1378"/>
      <c r="N52" s="1378"/>
      <c r="O52" s="351"/>
      <c r="P52" s="1316"/>
      <c r="Q52" s="1317"/>
      <c r="R52" s="1316"/>
      <c r="S52" s="1322"/>
      <c r="T52" s="1325" t="s">
        <v>168</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212</v>
      </c>
      <c r="B53" s="1375" t="s">
        <v>213</v>
      </c>
      <c r="C53" s="1374"/>
      <c r="D53" s="1374"/>
      <c r="E53" s="2290"/>
      <c r="F53" s="2289"/>
      <c r="G53" s="1374"/>
      <c r="H53" s="1374"/>
      <c r="I53" s="1374"/>
      <c r="J53" s="1374"/>
      <c r="K53" s="1374"/>
      <c r="L53" s="1377"/>
      <c r="M53" s="1379"/>
      <c r="N53" s="1379"/>
      <c r="O53" s="351"/>
      <c r="P53" s="1316"/>
      <c r="Q53" s="1317"/>
      <c r="R53" s="1316"/>
      <c r="S53" s="1322"/>
      <c r="T53" s="1325" t="s">
        <v>169</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212</v>
      </c>
      <c r="B54" s="1375"/>
      <c r="C54" s="1375"/>
      <c r="D54" s="1375"/>
      <c r="E54" s="2290"/>
      <c r="F54" s="1375"/>
      <c r="G54" s="1375"/>
      <c r="H54" s="1375"/>
      <c r="I54" s="1375"/>
      <c r="J54" s="1375"/>
      <c r="K54" s="1375"/>
      <c r="L54" s="1381"/>
      <c r="M54" s="1379"/>
      <c r="N54" s="1379"/>
      <c r="O54" s="351"/>
      <c r="P54" s="380"/>
      <c r="Q54" s="1344"/>
      <c r="R54" s="380"/>
      <c r="S54" s="1322"/>
      <c r="T54" s="1325" t="s">
        <v>170</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212</v>
      </c>
      <c r="B55" s="1375"/>
      <c r="C55" s="1375"/>
      <c r="D55" s="1375"/>
      <c r="E55" s="2289"/>
      <c r="F55" s="1375"/>
      <c r="G55" s="1375"/>
      <c r="H55" s="1375"/>
      <c r="I55" s="1375"/>
      <c r="J55" s="1375"/>
      <c r="K55" s="1375"/>
      <c r="L55" s="1381"/>
      <c r="M55" s="1379"/>
      <c r="N55" s="1379"/>
      <c r="O55" s="351"/>
      <c r="P55" s="380"/>
      <c r="Q55" s="1344"/>
      <c r="R55" s="380"/>
      <c r="S55" s="1322"/>
      <c r="T55" s="1325" t="s">
        <v>170</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171</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3BDEA9-7268-91F8-F408-006E63856BB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490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169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477</v>
      </c>
      <c r="AH24" s="1507" t="s">
        <v>477</v>
      </c>
      <c r="AK24" s="1507" t="s">
        <v>514</v>
      </c>
      <c r="AL24" s="1507" t="s">
        <v>477</v>
      </c>
      <c r="AP24" s="1507" t="s">
        <v>477</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"ХТК"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46140</v>
      </c>
      <c r="W32" s="2264"/>
      <c r="X32" s="2264"/>
      <c r="Y32" s="2264"/>
      <c r="Z32" s="2264"/>
      <c r="AA32" s="2264"/>
      <c r="AB32" s="2264"/>
      <c r="AC32" s="326"/>
      <c r="AD32" s="2264" t="str">
        <f>IF(TITLE_DATE_PR_CHANGE="",IF(TITLE_DATE_PR="","",TITLE_DATE_PR),TITLE_DATE_PR_CHANGE)</f>
        <v>46140</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2026-290</v>
      </c>
      <c r="W33" s="2251"/>
      <c r="X33" s="2251"/>
      <c r="Y33" s="2251"/>
      <c r="Z33" s="2251"/>
      <c r="AA33" s="2251"/>
      <c r="AB33" s="2251"/>
      <c r="AC33" s="326"/>
      <c r="AD33" s="2251" t="str">
        <f>IF(TITLE_NUMBER_PR_CHANGE="",IF(TITLE_NUMBER_PR="","",TITLE_NUMBER_PR),TITLE_NUMBER_PR_CHANGE)</f>
        <v>2026-290</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46140</v>
      </c>
      <c r="W36" s="2264"/>
      <c r="X36" s="2264"/>
      <c r="Y36" s="2264"/>
      <c r="Z36" s="2264"/>
      <c r="AA36" s="2264"/>
      <c r="AB36" s="2264"/>
      <c r="AC36" s="326"/>
      <c r="AD36" s="2264" t="str">
        <f>IF(TITLE_DATE_PR_CHANGE="",IF(TITLE_DATE_PR="","",TITLE_DATE_PR),TITLE_DATE_PR_CHANGE)</f>
        <v>46140</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2026-290</v>
      </c>
      <c r="W37" s="2251"/>
      <c r="X37" s="2251"/>
      <c r="Y37" s="2251"/>
      <c r="Z37" s="2251"/>
      <c r="AA37" s="2251"/>
      <c r="AB37" s="2251"/>
      <c r="AC37" s="326"/>
      <c r="AD37" s="2251" t="str">
        <f>IF(TITLE_NUMBER_PR_CHANGE="",IF(TITLE_NUMBER_PR="","",TITLE_NUMBER_PR),TITLE_NUMBER_PR_CHANGE)</f>
        <v>2026-290</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88</v>
      </c>
      <c r="T41" s="2209" t="s">
        <v>515</v>
      </c>
      <c r="U41" s="301"/>
      <c r="V41" s="2274" t="s">
        <v>432</v>
      </c>
      <c r="W41" s="2275"/>
      <c r="X41" s="2275"/>
      <c r="Y41" s="2275"/>
      <c r="Z41" s="2275"/>
      <c r="AA41" s="2275"/>
      <c r="AB41" s="2276"/>
      <c r="AC41" s="2277" t="s">
        <v>433</v>
      </c>
      <c r="AD41" s="2328" t="s">
        <v>516</v>
      </c>
      <c r="AE41" s="2291"/>
      <c r="AF41" s="2291"/>
      <c r="AG41" s="2329"/>
      <c r="AH41" s="2328" t="s">
        <v>517</v>
      </c>
      <c r="AI41" s="2291"/>
      <c r="AJ41" s="2291"/>
      <c r="AK41" s="2329"/>
      <c r="AL41" s="2328" t="s">
        <v>518</v>
      </c>
      <c r="AM41" s="2291"/>
      <c r="AN41" s="2291"/>
      <c r="AO41" s="2329"/>
      <c r="AP41" s="2328" t="s">
        <v>519</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520</v>
      </c>
      <c r="W42" s="2193"/>
      <c r="X42" s="2192" t="s">
        <v>521</v>
      </c>
      <c r="Y42" s="2193"/>
      <c r="Z42" s="2294" t="s">
        <v>522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520</v>
      </c>
      <c r="AU42" s="2193"/>
      <c r="AV42" s="2192" t="s">
        <v>521</v>
      </c>
      <c r="AW42" s="2193"/>
      <c r="AX42" s="2294" t="s">
        <v>522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440</v>
      </c>
      <c r="F44" s="1364" t="s">
        <v>441</v>
      </c>
      <c r="G44" s="1364" t="s">
        <v>442</v>
      </c>
      <c r="H44" s="1364" t="s">
        <v>443</v>
      </c>
      <c r="I44" s="1364" t="s">
        <v>444</v>
      </c>
      <c r="J44" s="1364" t="s">
        <v>445</v>
      </c>
      <c r="K44" s="1364" t="s">
        <v>446</v>
      </c>
      <c r="L44" s="1364" t="s">
        <v>421</v>
      </c>
      <c r="Q44" s="291"/>
      <c r="R44" s="376"/>
      <c r="S44" s="2273"/>
      <c r="T44" s="2209"/>
      <c r="U44" s="302"/>
      <c r="V44" s="1448" t="s">
        <v>486</v>
      </c>
      <c r="W44" s="1448" t="s">
        <v>487</v>
      </c>
      <c r="X44" s="1448" t="s">
        <v>486</v>
      </c>
      <c r="Y44" s="1448" t="s">
        <v>487</v>
      </c>
      <c r="Z44" s="1455"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48" t="s">
        <v>486</v>
      </c>
      <c r="AU44" s="1448" t="s">
        <v>487</v>
      </c>
      <c r="AV44" s="1448" t="s">
        <v>486</v>
      </c>
      <c r="AW44" s="1448" t="s">
        <v>487</v>
      </c>
      <c r="AX44" s="1455"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252</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252</v>
      </c>
      <c r="B47" s="1363" t="s">
        <v>253</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43.050000000000004">
      <c r="A48" s="1363" t="s">
        <v>252</v>
      </c>
      <c r="B48" s="1363" t="s">
        <v>253</v>
      </c>
      <c r="C48" s="1363" t="s">
        <v>254</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490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252</v>
      </c>
      <c r="B49" s="1343" t="s">
        <v>253</v>
      </c>
      <c r="C49" s="1343" t="s">
        <v>254</v>
      </c>
      <c r="D49" s="1343" t="s">
        <v>523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252</v>
      </c>
      <c r="B50" s="1343" t="s">
        <v>253</v>
      </c>
      <c r="C50" s="1343" t="s">
        <v>254</v>
      </c>
      <c r="D50" s="1343" t="s">
        <v>523</v>
      </c>
      <c r="E50" s="2259"/>
      <c r="F50" s="2259"/>
      <c r="G50" s="2259"/>
      <c r="H50" s="2259"/>
      <c r="I50" s="2256" t="str">
        <f>S49&amp;".1"</f>
        <v>.1</v>
      </c>
      <c r="J50" s="1343"/>
      <c r="K50" s="1343"/>
      <c r="L50" s="1346" t="s">
        <v>409</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252</v>
      </c>
      <c r="B51" s="1343" t="s">
        <v>253</v>
      </c>
      <c r="C51" s="1343" t="s">
        <v>254</v>
      </c>
      <c r="D51" s="1343" t="s">
        <v>523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252</v>
      </c>
      <c r="B52" s="1363" t="s">
        <v>253</v>
      </c>
      <c r="C52" s="1363" t="s">
        <v>254</v>
      </c>
      <c r="D52" s="1363" t="s">
        <v>523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510</v>
      </c>
      <c r="AT53" s="1393"/>
      <c r="AU53" s="1496"/>
      <c r="AV53" s="1393"/>
      <c r="AW53" s="1496"/>
      <c r="AX53" s="1393"/>
      <c r="AY53" s="1393"/>
      <c r="AZ53" s="1393"/>
      <c r="BA53" s="1393"/>
      <c r="BB53" s="1397"/>
      <c r="BC53" s="2254"/>
      <c r="BE53" s="500"/>
      <c r="BF53" s="500"/>
      <c r="BG53" s="500"/>
      <c r="BH53" s="500"/>
      <c r="BI53" s="1155">
        <v>11</v>
      </c>
    </row>
    <row customHeight="1" ht="11.549999999999999">
      <c r="A54" s="1363" t="s">
        <v>252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252</v>
      </c>
      <c r="B56" s="1363" t="s">
        <v>253</v>
      </c>
      <c r="C56" s="1363" t="s">
        <v>254</v>
      </c>
      <c r="D56" s="1363" t="s">
        <v>523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252</v>
      </c>
      <c r="B57" s="1363" t="s">
        <v>253</v>
      </c>
      <c r="C57" s="1363" t="s">
        <v>254</v>
      </c>
      <c r="D57" s="1363" t="s">
        <v>523</v>
      </c>
      <c r="E57" s="2259"/>
      <c r="F57" s="2259"/>
      <c r="G57" s="2259"/>
      <c r="H57" s="2259"/>
      <c r="I57" s="2286"/>
      <c r="J57" s="2256"/>
      <c r="K57" s="1363"/>
      <c r="L57" s="1364"/>
      <c r="P57" s="2257"/>
      <c r="Q57" s="2257"/>
      <c r="R57" s="356"/>
      <c r="S57" s="1278"/>
      <c r="T57" s="287" t="s">
        <v>476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252</v>
      </c>
      <c r="B58" s="1343" t="s">
        <v>253</v>
      </c>
      <c r="C58" s="1343" t="s">
        <v>254</v>
      </c>
      <c r="D58" s="1343" t="s">
        <v>523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252</v>
      </c>
      <c r="B59" s="1343" t="s">
        <v>253</v>
      </c>
      <c r="C59" s="1343" t="s">
        <v>254</v>
      </c>
      <c r="D59" s="1343" t="s">
        <v>523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252</v>
      </c>
      <c r="B60" s="1343" t="s">
        <v>253</v>
      </c>
      <c r="C60" s="1343" t="s">
        <v>254</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252</v>
      </c>
      <c r="B61" s="1343" t="s">
        <v>253</v>
      </c>
      <c r="C61" s="1314"/>
      <c r="D61" s="1314"/>
      <c r="E61" s="2259"/>
      <c r="F61" s="2258"/>
      <c r="G61" s="1314"/>
      <c r="H61" s="1314"/>
      <c r="I61" s="1314"/>
      <c r="J61" s="1314"/>
      <c r="K61" s="1314"/>
      <c r="L61" s="1464"/>
      <c r="M61" s="1321"/>
      <c r="N61" s="1321"/>
      <c r="P61" s="1316"/>
      <c r="Q61" s="1317"/>
      <c r="R61" s="1316"/>
      <c r="S61" s="1322"/>
      <c r="T61" s="1325" t="s">
        <v>169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252</v>
      </c>
      <c r="B62" s="1343"/>
      <c r="C62" s="1343"/>
      <c r="D62" s="1343"/>
      <c r="E62" s="2258"/>
      <c r="F62" s="1343"/>
      <c r="G62" s="1343"/>
      <c r="H62" s="1343"/>
      <c r="I62" s="1343"/>
      <c r="J62" s="1343"/>
      <c r="K62" s="1343"/>
      <c r="L62" s="1346"/>
      <c r="M62" s="1321"/>
      <c r="N62" s="1321"/>
      <c r="O62" s="518"/>
      <c r="P62" s="380"/>
      <c r="Q62" s="1344"/>
      <c r="R62" s="380"/>
      <c r="S62" s="1322"/>
      <c r="T62" s="1325" t="s">
        <v>170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171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85847E-0F48-2E88-1F39-56ADF7D67F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"ХТК"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46140</v>
      </c>
      <c r="W28" s="2264"/>
      <c r="X28" s="2264"/>
      <c r="Y28" s="2264"/>
      <c r="Z28" s="2264"/>
      <c r="AA28" s="2264"/>
      <c r="AB28" s="326"/>
      <c r="AC28" s="2264" t="str">
        <f>IF(TITLE_DATE_PR_CHANGE="",IF(TITLE_DATE_PR="","",TITLE_DATE_PR),TITLE_DATE_PR_CHANGE)</f>
        <v>46140</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2026-290</v>
      </c>
      <c r="W29" s="2251"/>
      <c r="X29" s="2251"/>
      <c r="Y29" s="2251"/>
      <c r="Z29" s="2251"/>
      <c r="AA29" s="2251"/>
      <c r="AB29" s="326"/>
      <c r="AC29" s="2251" t="str">
        <f>IF(TITLE_NUMBER_PR_CHANGE="",IF(TITLE_NUMBER_PR="","",TITLE_NUMBER_PR),TITLE_NUMBER_PR_CHANGE)</f>
        <v>2026-290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46140</v>
      </c>
      <c r="W32" s="2264"/>
      <c r="X32" s="2264"/>
      <c r="Y32" s="2264"/>
      <c r="Z32" s="2264"/>
      <c r="AA32" s="2264"/>
      <c r="AB32" s="326"/>
      <c r="AC32" s="2264" t="str">
        <f>IF(TITLE_DATE_PR_CHANGE="",IF(TITLE_DATE_PR="","",TITLE_DATE_PR),TITLE_DATE_PR_CHANGE)</f>
        <v>46140</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2026-290</v>
      </c>
      <c r="W33" s="2251"/>
      <c r="X33" s="2251"/>
      <c r="Y33" s="2251"/>
      <c r="Z33" s="2251"/>
      <c r="AA33" s="2251"/>
      <c r="AB33" s="326"/>
      <c r="AC33" s="2251" t="str">
        <f>IF(TITLE_NUMBER_PR_CHANGE="",IF(TITLE_NUMBER_PR="","",TITLE_NUMBER_PR),TITLE_NUMBER_PR_CHANGE)</f>
        <v>2026-290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88</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497</v>
      </c>
      <c r="W38" s="2262" t="s">
        <v>438</v>
      </c>
      <c r="X38" s="2263"/>
      <c r="Y38" s="2262" t="s">
        <v>439</v>
      </c>
      <c r="Z38" s="2269"/>
      <c r="AA38" s="2263"/>
      <c r="AB38" s="2278"/>
      <c r="AC38" s="1483" t="s">
        <v>497</v>
      </c>
      <c r="AD38" s="2262" t="s">
        <v>438</v>
      </c>
      <c r="AE38" s="2263"/>
      <c r="AF38" s="2262" t="s">
        <v>439</v>
      </c>
      <c r="AG38" s="2269"/>
      <c r="AH38" s="2263"/>
      <c r="AI38" s="2278"/>
      <c r="AJ38" s="2281"/>
      <c r="AK38" s="2127"/>
      <c r="AQ38" s="1155">
        <v>34</v>
      </c>
    </row>
    <row customHeight="1" ht="90.3">
      <c r="A39" s="1370"/>
      <c r="B39" s="1370" t="s">
        <v>135</v>
      </c>
      <c r="C39" s="1370" t="s">
        <v>136</v>
      </c>
      <c r="D39" s="1370" t="s">
        <v>137</v>
      </c>
      <c r="E39" s="1364" t="s">
        <v>440</v>
      </c>
      <c r="F39" s="1364" t="s">
        <v>441</v>
      </c>
      <c r="G39" s="1364" t="s">
        <v>442</v>
      </c>
      <c r="H39" s="1364"/>
      <c r="I39" s="1364" t="s">
        <v>498</v>
      </c>
      <c r="J39" s="1364" t="s">
        <v>445</v>
      </c>
      <c r="K39" s="1364" t="s">
        <v>499</v>
      </c>
      <c r="L39" s="1364" t="s">
        <v>421</v>
      </c>
      <c r="Q39" s="376"/>
      <c r="R39" s="376"/>
      <c r="S39" s="2273"/>
      <c r="T39" s="2209"/>
      <c r="U39" s="302"/>
      <c r="V39" s="1483" t="s">
        <v>526</v>
      </c>
      <c r="W39" s="1222" t="s">
        <v>527</v>
      </c>
      <c r="X39" s="1222" t="s">
        <v>502</v>
      </c>
      <c r="Y39" s="1489" t="s">
        <v>449</v>
      </c>
      <c r="Z39" s="2270" t="s">
        <v>450</v>
      </c>
      <c r="AA39" s="2271"/>
      <c r="AB39" s="2279"/>
      <c r="AC39" s="1483" t="s">
        <v>526</v>
      </c>
      <c r="AD39" s="1222" t="s">
        <v>527</v>
      </c>
      <c r="AE39" s="1222" t="s">
        <v>502</v>
      </c>
      <c r="AF39" s="1489" t="s">
        <v>449</v>
      </c>
      <c r="AG39" s="2270" t="s">
        <v>450</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272</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272</v>
      </c>
      <c r="B42" s="1363" t="s">
        <v>273</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272</v>
      </c>
      <c r="B43" s="1363" t="s">
        <v>273</v>
      </c>
      <c r="C43" s="1363" t="s">
        <v>274</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525</v>
      </c>
      <c r="AM43" s="500"/>
      <c r="AN43" s="500" t="str">
        <f>IF(T43="","",T43)</f>
        <v>Наименование централизованной системы водоотведения</v>
      </c>
      <c r="AO43" s="500"/>
      <c r="AP43" s="500"/>
      <c r="AQ43" s="1155">
        <v>23</v>
      </c>
    </row>
    <row customHeight="1" ht="24">
      <c r="A44" s="1363" t="s">
        <v>272</v>
      </c>
      <c r="B44" s="1363" t="s">
        <v>273</v>
      </c>
      <c r="C44" s="1363" t="s">
        <v>274</v>
      </c>
      <c r="D44" s="1363" t="s">
        <v>528</v>
      </c>
      <c r="E44" s="2259"/>
      <c r="F44" s="2259"/>
      <c r="G44" s="2259"/>
      <c r="H44" s="2259"/>
      <c r="I44" s="2256" t="str">
        <f>S43&amp;".1"</f>
        <v>...1</v>
      </c>
      <c r="J44" s="1363"/>
      <c r="K44" s="1363"/>
      <c r="L44" s="1364"/>
      <c r="P44" s="2257">
        <v>1</v>
      </c>
      <c r="Q44" s="1481"/>
      <c r="R44" s="356"/>
      <c r="S44" s="1493"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272</v>
      </c>
      <c r="B45" s="1363" t="s">
        <v>273</v>
      </c>
      <c r="C45" s="1363" t="s">
        <v>274</v>
      </c>
      <c r="D45" s="1363" t="s">
        <v>528</v>
      </c>
      <c r="E45" s="2259"/>
      <c r="F45" s="2259"/>
      <c r="G45" s="2259"/>
      <c r="H45" s="2259"/>
      <c r="I45" s="2286"/>
      <c r="J45" s="2256" t="str">
        <f>I44&amp;".1"</f>
        <v>...1.1</v>
      </c>
      <c r="K45" s="1363"/>
      <c r="L45" s="1364" t="s">
        <v>412</v>
      </c>
      <c r="P45" s="2257"/>
      <c r="Q45" s="2257">
        <v>1</v>
      </c>
      <c r="R45" s="357"/>
      <c r="S45" s="1493" t="str">
        <f>$J45</f>
        <v>...1.1</v>
      </c>
      <c r="T45" s="286" t="s">
        <v>413</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272</v>
      </c>
      <c r="B46" s="1363" t="s">
        <v>273</v>
      </c>
      <c r="C46" s="1363" t="s">
        <v>274</v>
      </c>
      <c r="D46" s="1363" t="s">
        <v>528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272</v>
      </c>
      <c r="B47" s="1363" t="s">
        <v>273</v>
      </c>
      <c r="C47" s="1363" t="s">
        <v>274</v>
      </c>
      <c r="D47" s="1363" t="s">
        <v>528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272</v>
      </c>
      <c r="B48" s="1363" t="s">
        <v>273</v>
      </c>
      <c r="C48" s="1363" t="s">
        <v>274</v>
      </c>
      <c r="D48" s="1363" t="s">
        <v>528</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272</v>
      </c>
      <c r="B49" s="1363" t="s">
        <v>273</v>
      </c>
      <c r="C49" s="1363" t="s">
        <v>274</v>
      </c>
      <c r="D49" s="1363" t="s">
        <v>528</v>
      </c>
      <c r="E49" s="2259"/>
      <c r="F49" s="2259"/>
      <c r="G49" s="2259"/>
      <c r="H49" s="2259"/>
      <c r="I49" s="2256"/>
      <c r="J49" s="1363"/>
      <c r="K49" s="1363"/>
      <c r="L49" s="1364"/>
      <c r="P49" s="2257"/>
      <c r="Q49" s="1481"/>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272</v>
      </c>
      <c r="B50" s="1363" t="s">
        <v>273</v>
      </c>
      <c r="C50" s="1363" t="s">
        <v>274</v>
      </c>
      <c r="D50" s="1363" t="s">
        <v>528</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272</v>
      </c>
      <c r="B51" s="1343" t="s">
        <v>273</v>
      </c>
      <c r="C51" s="1314"/>
      <c r="D51" s="1314"/>
      <c r="E51" s="2259"/>
      <c r="F51" s="2258"/>
      <c r="G51" s="1314"/>
      <c r="H51" s="1314"/>
      <c r="I51" s="1314"/>
      <c r="J51" s="1314"/>
      <c r="K51" s="1314"/>
      <c r="L51" s="1494"/>
      <c r="M51" s="1321"/>
      <c r="N51" s="1321"/>
      <c r="P51" s="1316"/>
      <c r="Q51" s="1317"/>
      <c r="R51" s="1316"/>
      <c r="S51" s="1322"/>
      <c r="T51" s="1325" t="s">
        <v>169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272</v>
      </c>
      <c r="B52" s="1343"/>
      <c r="C52" s="1343"/>
      <c r="D52" s="1343"/>
      <c r="E52" s="2258"/>
      <c r="F52" s="1343"/>
      <c r="G52" s="1343"/>
      <c r="H52" s="1343"/>
      <c r="I52" s="1343"/>
      <c r="J52" s="1343"/>
      <c r="K52" s="1343"/>
      <c r="L52" s="1346"/>
      <c r="M52" s="1321"/>
      <c r="N52" s="1321"/>
      <c r="O52" s="518"/>
      <c r="P52" s="380"/>
      <c r="Q52" s="1344"/>
      <c r="R52" s="380"/>
      <c r="S52" s="1322"/>
      <c r="T52" s="1325" t="s">
        <v>170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0C92A8-0E9B-177E-2138-C60DCAB9D5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"ХТК"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46140</v>
      </c>
      <c r="W28" s="2264"/>
      <c r="X28" s="2264"/>
      <c r="Y28" s="2264"/>
      <c r="Z28" s="2264"/>
      <c r="AA28" s="2264"/>
      <c r="AB28" s="326"/>
      <c r="AC28" s="2264" t="str">
        <f>IF(TITLE_DATE_PR_CHANGE="",IF(TITLE_DATE_PR="","",TITLE_DATE_PR),TITLE_DATE_PR_CHANGE)</f>
        <v>46140</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2026-290</v>
      </c>
      <c r="W29" s="2251"/>
      <c r="X29" s="2251"/>
      <c r="Y29" s="2251"/>
      <c r="Z29" s="2251"/>
      <c r="AA29" s="2251"/>
      <c r="AB29" s="326"/>
      <c r="AC29" s="2251" t="str">
        <f>IF(TITLE_NUMBER_PR_CHANGE="",IF(TITLE_NUMBER_PR="","",TITLE_NUMBER_PR),TITLE_NUMBER_PR_CHANGE)</f>
        <v>2026-290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46140</v>
      </c>
      <c r="W32" s="2264"/>
      <c r="X32" s="2264"/>
      <c r="Y32" s="2264"/>
      <c r="Z32" s="2264"/>
      <c r="AA32" s="2264"/>
      <c r="AB32" s="326"/>
      <c r="AC32" s="2264" t="str">
        <f>IF(TITLE_DATE_PR_CHANGE="",IF(TITLE_DATE_PR="","",TITLE_DATE_PR),TITLE_DATE_PR_CHANGE)</f>
        <v>46140</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2026-290</v>
      </c>
      <c r="W33" s="2251"/>
      <c r="X33" s="2251"/>
      <c r="Y33" s="2251"/>
      <c r="Z33" s="2251"/>
      <c r="AA33" s="2251"/>
      <c r="AB33" s="326"/>
      <c r="AC33" s="2251" t="str">
        <f>IF(TITLE_NUMBER_PR_CHANGE="",IF(TITLE_NUMBER_PR="","",TITLE_NUMBER_PR),TITLE_NUMBER_PR_CHANGE)</f>
        <v>2026-290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88</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497</v>
      </c>
      <c r="W38" s="2262" t="s">
        <v>438</v>
      </c>
      <c r="X38" s="2263"/>
      <c r="Y38" s="2262" t="s">
        <v>439</v>
      </c>
      <c r="Z38" s="2269"/>
      <c r="AA38" s="2263"/>
      <c r="AB38" s="2278"/>
      <c r="AC38" s="1483" t="s">
        <v>497</v>
      </c>
      <c r="AD38" s="2262" t="s">
        <v>438</v>
      </c>
      <c r="AE38" s="2263"/>
      <c r="AF38" s="2262" t="s">
        <v>439</v>
      </c>
      <c r="AG38" s="2269"/>
      <c r="AH38" s="2263"/>
      <c r="AI38" s="2278"/>
      <c r="AJ38" s="2281"/>
      <c r="AK38" s="2127"/>
      <c r="AQ38" s="1155">
        <v>34</v>
      </c>
    </row>
    <row customHeight="1" ht="90.3">
      <c r="A39" s="1370"/>
      <c r="B39" s="1370" t="s">
        <v>135</v>
      </c>
      <c r="C39" s="1370" t="s">
        <v>136</v>
      </c>
      <c r="D39" s="1370" t="s">
        <v>137</v>
      </c>
      <c r="E39" s="1364" t="s">
        <v>440</v>
      </c>
      <c r="F39" s="1364" t="s">
        <v>441</v>
      </c>
      <c r="G39" s="1364" t="s">
        <v>442</v>
      </c>
      <c r="H39" s="1364"/>
      <c r="I39" s="1364" t="s">
        <v>498</v>
      </c>
      <c r="J39" s="1364" t="s">
        <v>445</v>
      </c>
      <c r="K39" s="1364" t="s">
        <v>499</v>
      </c>
      <c r="L39" s="1364" t="s">
        <v>421</v>
      </c>
      <c r="Q39" s="376"/>
      <c r="R39" s="376"/>
      <c r="S39" s="2273"/>
      <c r="T39" s="2209"/>
      <c r="U39" s="302"/>
      <c r="V39" s="1483" t="s">
        <v>526</v>
      </c>
      <c r="W39" s="1222" t="s">
        <v>527</v>
      </c>
      <c r="X39" s="1222" t="s">
        <v>502</v>
      </c>
      <c r="Y39" s="1489" t="s">
        <v>449</v>
      </c>
      <c r="Z39" s="2270" t="s">
        <v>450</v>
      </c>
      <c r="AA39" s="2271"/>
      <c r="AB39" s="2279"/>
      <c r="AC39" s="1483" t="s">
        <v>526</v>
      </c>
      <c r="AD39" s="1222" t="s">
        <v>527</v>
      </c>
      <c r="AE39" s="1222" t="s">
        <v>502</v>
      </c>
      <c r="AF39" s="1489" t="s">
        <v>449</v>
      </c>
      <c r="AG39" s="2270" t="s">
        <v>450</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277</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277</v>
      </c>
      <c r="B42" s="1363" t="s">
        <v>278</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277</v>
      </c>
      <c r="B43" s="1363" t="s">
        <v>278</v>
      </c>
      <c r="C43" s="1363" t="s">
        <v>279</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525</v>
      </c>
      <c r="AM43" s="500"/>
      <c r="AN43" s="500" t="str">
        <f>IF(T43="","",T43)</f>
        <v>Наименование централизованной системы водоотведения</v>
      </c>
      <c r="AO43" s="500"/>
      <c r="AP43" s="500"/>
      <c r="AQ43" s="1155">
        <v>23</v>
      </c>
    </row>
    <row customHeight="1" ht="24">
      <c r="A44" s="1363" t="s">
        <v>277</v>
      </c>
      <c r="B44" s="1363" t="s">
        <v>278</v>
      </c>
      <c r="C44" s="1363" t="s">
        <v>279</v>
      </c>
      <c r="D44" s="1363" t="s">
        <v>529</v>
      </c>
      <c r="E44" s="2259"/>
      <c r="F44" s="2259"/>
      <c r="G44" s="2259"/>
      <c r="H44" s="2259"/>
      <c r="I44" s="2256" t="str">
        <f>S43&amp;".1"</f>
        <v>...1</v>
      </c>
      <c r="J44" s="1363"/>
      <c r="K44" s="1363"/>
      <c r="L44" s="1364"/>
      <c r="P44" s="2257">
        <v>1</v>
      </c>
      <c r="Q44" s="1481"/>
      <c r="R44" s="356"/>
      <c r="S44" s="1493"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277</v>
      </c>
      <c r="B45" s="1363" t="s">
        <v>278</v>
      </c>
      <c r="C45" s="1363" t="s">
        <v>279</v>
      </c>
      <c r="D45" s="1363" t="s">
        <v>529</v>
      </c>
      <c r="E45" s="2259"/>
      <c r="F45" s="2259"/>
      <c r="G45" s="2259"/>
      <c r="H45" s="2259"/>
      <c r="I45" s="2286"/>
      <c r="J45" s="2256" t="str">
        <f>I44&amp;".1"</f>
        <v>...1.1</v>
      </c>
      <c r="K45" s="1363"/>
      <c r="L45" s="1364" t="s">
        <v>412</v>
      </c>
      <c r="P45" s="2257"/>
      <c r="Q45" s="2257">
        <v>1</v>
      </c>
      <c r="R45" s="357"/>
      <c r="S45" s="1493" t="str">
        <f>$J45</f>
        <v>...1.1</v>
      </c>
      <c r="T45" s="286" t="s">
        <v>413</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277</v>
      </c>
      <c r="B46" s="1363" t="s">
        <v>278</v>
      </c>
      <c r="C46" s="1363" t="s">
        <v>279</v>
      </c>
      <c r="D46" s="1363" t="s">
        <v>529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277</v>
      </c>
      <c r="B47" s="1363" t="s">
        <v>278</v>
      </c>
      <c r="C47" s="1363" t="s">
        <v>279</v>
      </c>
      <c r="D47" s="1363" t="s">
        <v>529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277</v>
      </c>
      <c r="B48" s="1363" t="s">
        <v>278</v>
      </c>
      <c r="C48" s="1363" t="s">
        <v>279</v>
      </c>
      <c r="D48" s="1363" t="s">
        <v>529</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277</v>
      </c>
      <c r="B49" s="1363" t="s">
        <v>278</v>
      </c>
      <c r="C49" s="1363" t="s">
        <v>279</v>
      </c>
      <c r="D49" s="1363" t="s">
        <v>529</v>
      </c>
      <c r="E49" s="2259"/>
      <c r="F49" s="2259"/>
      <c r="G49" s="2259"/>
      <c r="H49" s="2259"/>
      <c r="I49" s="2256"/>
      <c r="J49" s="1363"/>
      <c r="K49" s="1363"/>
      <c r="L49" s="1364"/>
      <c r="P49" s="2257"/>
      <c r="Q49" s="1481"/>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277</v>
      </c>
      <c r="B50" s="1363" t="s">
        <v>278</v>
      </c>
      <c r="C50" s="1363" t="s">
        <v>279</v>
      </c>
      <c r="D50" s="1363" t="s">
        <v>529</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277</v>
      </c>
      <c r="B51" s="1343" t="s">
        <v>278</v>
      </c>
      <c r="C51" s="1314"/>
      <c r="D51" s="1314"/>
      <c r="E51" s="2259"/>
      <c r="F51" s="2258"/>
      <c r="G51" s="1314"/>
      <c r="H51" s="1314"/>
      <c r="I51" s="1314"/>
      <c r="J51" s="1314"/>
      <c r="K51" s="1314"/>
      <c r="L51" s="1494"/>
      <c r="M51" s="1321"/>
      <c r="N51" s="1321"/>
      <c r="P51" s="1316"/>
      <c r="Q51" s="1317"/>
      <c r="R51" s="1316"/>
      <c r="S51" s="1322"/>
      <c r="T51" s="1325" t="s">
        <v>169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277</v>
      </c>
      <c r="B52" s="1343"/>
      <c r="C52" s="1343"/>
      <c r="D52" s="1343"/>
      <c r="E52" s="2258"/>
      <c r="F52" s="1343"/>
      <c r="G52" s="1343"/>
      <c r="H52" s="1343"/>
      <c r="I52" s="1343"/>
      <c r="J52" s="1343"/>
      <c r="K52" s="1343"/>
      <c r="L52" s="1346"/>
      <c r="M52" s="1321"/>
      <c r="N52" s="1321"/>
      <c r="O52" s="518"/>
      <c r="P52" s="380"/>
      <c r="Q52" s="1344"/>
      <c r="R52" s="380"/>
      <c r="S52" s="1322"/>
      <c r="T52" s="1325" t="s">
        <v>170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56CF28-F788-C248-1B55-623BF45D6B4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530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169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477</v>
      </c>
      <c r="AH24" s="1507" t="s">
        <v>477</v>
      </c>
      <c r="AK24" s="1507" t="s">
        <v>514</v>
      </c>
      <c r="AL24" s="1507" t="s">
        <v>477</v>
      </c>
      <c r="AP24" s="1507" t="s">
        <v>477</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"ХТК"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46140</v>
      </c>
      <c r="W32" s="2264"/>
      <c r="X32" s="2264"/>
      <c r="Y32" s="2264"/>
      <c r="Z32" s="2264"/>
      <c r="AA32" s="2264"/>
      <c r="AB32" s="2264"/>
      <c r="AC32" s="326"/>
      <c r="AD32" s="2264" t="str">
        <f>IF(TITLE_DATE_PR_CHANGE="",IF(TITLE_DATE_PR="","",TITLE_DATE_PR),TITLE_DATE_PR_CHANGE)</f>
        <v>46140</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2026-290</v>
      </c>
      <c r="W33" s="2251"/>
      <c r="X33" s="2251"/>
      <c r="Y33" s="2251"/>
      <c r="Z33" s="2251"/>
      <c r="AA33" s="2251"/>
      <c r="AB33" s="2251"/>
      <c r="AC33" s="326"/>
      <c r="AD33" s="2251" t="str">
        <f>IF(TITLE_NUMBER_PR_CHANGE="",IF(TITLE_NUMBER_PR="","",TITLE_NUMBER_PR),TITLE_NUMBER_PR_CHANGE)</f>
        <v>2026-290</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46140</v>
      </c>
      <c r="W36" s="2264"/>
      <c r="X36" s="2264"/>
      <c r="Y36" s="2264"/>
      <c r="Z36" s="2264"/>
      <c r="AA36" s="2264"/>
      <c r="AB36" s="2264"/>
      <c r="AC36" s="326"/>
      <c r="AD36" s="2264" t="str">
        <f>IF(TITLE_DATE_PR_CHANGE="",IF(TITLE_DATE_PR="","",TITLE_DATE_PR),TITLE_DATE_PR_CHANGE)</f>
        <v>46140</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2026-290</v>
      </c>
      <c r="W37" s="2251"/>
      <c r="X37" s="2251"/>
      <c r="Y37" s="2251"/>
      <c r="Z37" s="2251"/>
      <c r="AA37" s="2251"/>
      <c r="AB37" s="2251"/>
      <c r="AC37" s="326"/>
      <c r="AD37" s="2251" t="str">
        <f>IF(TITLE_NUMBER_PR_CHANGE="",IF(TITLE_NUMBER_PR="","",TITLE_NUMBER_PR),TITLE_NUMBER_PR_CHANGE)</f>
        <v>2026-290</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88</v>
      </c>
      <c r="T41" s="2209" t="s">
        <v>515</v>
      </c>
      <c r="U41" s="301"/>
      <c r="V41" s="2274" t="s">
        <v>432</v>
      </c>
      <c r="W41" s="2275"/>
      <c r="X41" s="2275"/>
      <c r="Y41" s="2275"/>
      <c r="Z41" s="2275"/>
      <c r="AA41" s="2275"/>
      <c r="AB41" s="2276"/>
      <c r="AC41" s="2277" t="s">
        <v>433</v>
      </c>
      <c r="AD41" s="2328" t="s">
        <v>532</v>
      </c>
      <c r="AE41" s="2291"/>
      <c r="AF41" s="2291"/>
      <c r="AG41" s="2329"/>
      <c r="AH41" s="2328" t="s">
        <v>533</v>
      </c>
      <c r="AI41" s="2291"/>
      <c r="AJ41" s="2291"/>
      <c r="AK41" s="2329"/>
      <c r="AL41" s="2328" t="s">
        <v>534</v>
      </c>
      <c r="AM41" s="2291"/>
      <c r="AN41" s="2291"/>
      <c r="AO41" s="2329"/>
      <c r="AP41" s="2328" t="s">
        <v>519</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520</v>
      </c>
      <c r="W42" s="2193"/>
      <c r="X42" s="2192" t="s">
        <v>521</v>
      </c>
      <c r="Y42" s="2193"/>
      <c r="Z42" s="2294" t="s">
        <v>522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535</v>
      </c>
      <c r="AU42" s="2193"/>
      <c r="AV42" s="2192" t="s">
        <v>536</v>
      </c>
      <c r="AW42" s="2193"/>
      <c r="AX42" s="2294" t="s">
        <v>522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440</v>
      </c>
      <c r="F44" s="1364" t="s">
        <v>441</v>
      </c>
      <c r="G44" s="1364" t="s">
        <v>442</v>
      </c>
      <c r="H44" s="1364" t="s">
        <v>443</v>
      </c>
      <c r="I44" s="1364" t="s">
        <v>444</v>
      </c>
      <c r="J44" s="1364" t="s">
        <v>445</v>
      </c>
      <c r="K44" s="1364" t="s">
        <v>446</v>
      </c>
      <c r="L44" s="1364" t="s">
        <v>421</v>
      </c>
      <c r="Q44" s="291"/>
      <c r="R44" s="376"/>
      <c r="S44" s="2273"/>
      <c r="T44" s="2209"/>
      <c r="U44" s="302"/>
      <c r="V44" s="1479" t="s">
        <v>486</v>
      </c>
      <c r="W44" s="1479" t="s">
        <v>487</v>
      </c>
      <c r="X44" s="1479" t="s">
        <v>486</v>
      </c>
      <c r="Y44" s="1479" t="s">
        <v>487</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486</v>
      </c>
      <c r="AU44" s="1479" t="s">
        <v>487</v>
      </c>
      <c r="AV44" s="1479" t="s">
        <v>486</v>
      </c>
      <c r="AW44" s="1479" t="s">
        <v>487</v>
      </c>
      <c r="AX44" s="1489"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282</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282</v>
      </c>
      <c r="B47" s="1363" t="s">
        <v>283</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35.699999999999996">
      <c r="A48" s="1363" t="s">
        <v>282</v>
      </c>
      <c r="B48" s="1363" t="s">
        <v>283</v>
      </c>
      <c r="C48" s="1363" t="s">
        <v>284</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525</v>
      </c>
      <c r="BE48" s="500"/>
      <c r="BF48" s="500" t="str">
        <f>IF(T48="","",T48)</f>
        <v>Наименование централизованной системы водоотведения</v>
      </c>
      <c r="BG48" s="500"/>
      <c r="BH48" s="500"/>
      <c r="BI48" s="1155">
        <v>34</v>
      </c>
    </row>
    <row s="1642" customFormat="1" customHeight="1" ht="0">
      <c r="A49" s="1343" t="s">
        <v>282</v>
      </c>
      <c r="B49" s="1343" t="s">
        <v>283</v>
      </c>
      <c r="C49" s="1343" t="s">
        <v>284</v>
      </c>
      <c r="D49" s="1343" t="s">
        <v>537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282</v>
      </c>
      <c r="B50" s="1343" t="s">
        <v>283</v>
      </c>
      <c r="C50" s="1343" t="s">
        <v>284</v>
      </c>
      <c r="D50" s="1343" t="s">
        <v>537</v>
      </c>
      <c r="E50" s="2259"/>
      <c r="F50" s="2259"/>
      <c r="G50" s="2259"/>
      <c r="H50" s="2259"/>
      <c r="I50" s="2256" t="str">
        <f>S49&amp;".1"</f>
        <v>.1</v>
      </c>
      <c r="J50" s="1343"/>
      <c r="K50" s="1343"/>
      <c r="L50" s="1346" t="s">
        <v>409</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282</v>
      </c>
      <c r="B51" s="1343" t="s">
        <v>283</v>
      </c>
      <c r="C51" s="1343" t="s">
        <v>284</v>
      </c>
      <c r="D51" s="1343" t="s">
        <v>537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282</v>
      </c>
      <c r="B52" s="1363" t="s">
        <v>283</v>
      </c>
      <c r="C52" s="1363" t="s">
        <v>284</v>
      </c>
      <c r="D52" s="1363" t="s">
        <v>537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510</v>
      </c>
      <c r="AT53" s="1393"/>
      <c r="AU53" s="1496"/>
      <c r="AV53" s="1393"/>
      <c r="AW53" s="1496"/>
      <c r="AX53" s="1393"/>
      <c r="AY53" s="1393"/>
      <c r="AZ53" s="1393"/>
      <c r="BA53" s="1393"/>
      <c r="BB53" s="1397"/>
      <c r="BC53" s="2254"/>
      <c r="BE53" s="500"/>
      <c r="BF53" s="500"/>
      <c r="BG53" s="500"/>
      <c r="BH53" s="500"/>
      <c r="BI53" s="1155">
        <v>11</v>
      </c>
    </row>
    <row customHeight="1" ht="11.549999999999999">
      <c r="A54" s="1363" t="s">
        <v>282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530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282</v>
      </c>
      <c r="B56" s="1363" t="s">
        <v>283</v>
      </c>
      <c r="C56" s="1363" t="s">
        <v>284</v>
      </c>
      <c r="D56" s="1363" t="s">
        <v>537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282</v>
      </c>
      <c r="B57" s="1363" t="s">
        <v>283</v>
      </c>
      <c r="C57" s="1363" t="s">
        <v>284</v>
      </c>
      <c r="D57" s="1363" t="s">
        <v>537</v>
      </c>
      <c r="E57" s="2259"/>
      <c r="F57" s="2259"/>
      <c r="G57" s="2259"/>
      <c r="H57" s="2259"/>
      <c r="I57" s="2286"/>
      <c r="J57" s="2256"/>
      <c r="K57" s="1363"/>
      <c r="L57" s="1364"/>
      <c r="P57" s="2257"/>
      <c r="Q57" s="2257"/>
      <c r="R57" s="356"/>
      <c r="S57" s="1278"/>
      <c r="T57" s="287" t="s">
        <v>476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282</v>
      </c>
      <c r="B58" s="1343" t="s">
        <v>283</v>
      </c>
      <c r="C58" s="1343" t="s">
        <v>284</v>
      </c>
      <c r="D58" s="1343" t="s">
        <v>537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282</v>
      </c>
      <c r="B59" s="1343" t="s">
        <v>283</v>
      </c>
      <c r="C59" s="1343" t="s">
        <v>284</v>
      </c>
      <c r="D59" s="1343" t="s">
        <v>537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282</v>
      </c>
      <c r="B60" s="1343" t="s">
        <v>283</v>
      </c>
      <c r="C60" s="1343" t="s">
        <v>284</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282</v>
      </c>
      <c r="B61" s="1343" t="s">
        <v>283</v>
      </c>
      <c r="C61" s="1314"/>
      <c r="D61" s="1314"/>
      <c r="E61" s="2259"/>
      <c r="F61" s="2258"/>
      <c r="G61" s="1314"/>
      <c r="H61" s="1314"/>
      <c r="I61" s="1314"/>
      <c r="J61" s="1314"/>
      <c r="K61" s="1314"/>
      <c r="L61" s="1494"/>
      <c r="M61" s="1321"/>
      <c r="N61" s="1321"/>
      <c r="P61" s="1316"/>
      <c r="Q61" s="1317"/>
      <c r="R61" s="1316"/>
      <c r="S61" s="1322"/>
      <c r="T61" s="1325" t="s">
        <v>169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282</v>
      </c>
      <c r="B62" s="1343"/>
      <c r="C62" s="1343"/>
      <c r="D62" s="1343"/>
      <c r="E62" s="2258"/>
      <c r="F62" s="1343"/>
      <c r="G62" s="1343"/>
      <c r="H62" s="1343"/>
      <c r="I62" s="1343"/>
      <c r="J62" s="1343"/>
      <c r="K62" s="1343"/>
      <c r="L62" s="1346"/>
      <c r="M62" s="1321"/>
      <c r="N62" s="1321"/>
      <c r="O62" s="518"/>
      <c r="P62" s="380"/>
      <c r="Q62" s="1344"/>
      <c r="R62" s="380"/>
      <c r="S62" s="1322"/>
      <c r="T62" s="1325" t="s">
        <v>170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CA3C08-CD98-EC9F-9AC8-547B427C156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H23" sqref="H2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Кировск(47522000)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E23338-3108-1883-7068-517C5894B37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404</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B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"ХТК"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46140</v>
      </c>
      <c r="W28" s="2264"/>
      <c r="X28" s="2264"/>
      <c r="Y28" s="2264"/>
      <c r="Z28" s="2264"/>
      <c r="AA28" s="2264"/>
      <c r="AB28" s="2264"/>
      <c r="AC28" s="2264"/>
      <c r="AD28" s="2264"/>
      <c r="AE28" s="2264"/>
      <c r="AF28" s="326"/>
      <c r="AG28" s="2264" t="str">
        <f>IF(TITLE_DATE_PR_CHANGE="",IF(TITLE_DATE_PR="","",TITLE_DATE_PR),TITLE_DATE_PR_CHANGE)</f>
        <v>46140</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2026-290</v>
      </c>
      <c r="W29" s="2251"/>
      <c r="X29" s="2251"/>
      <c r="Y29" s="2251"/>
      <c r="Z29" s="2251"/>
      <c r="AA29" s="2251"/>
      <c r="AB29" s="2251"/>
      <c r="AC29" s="2251"/>
      <c r="AD29" s="2251"/>
      <c r="AE29" s="2251"/>
      <c r="AF29" s="326"/>
      <c r="AG29" s="2251" t="str">
        <f>IF(TITLE_NUMBER_PR_CHANGE="",IF(TITLE_NUMBER_PR="","",TITLE_NUMBER_PR),TITLE_NUMBER_PR_CHANGE)</f>
        <v>2026-290</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46140</v>
      </c>
      <c r="W32" s="2264"/>
      <c r="X32" s="2264"/>
      <c r="Y32" s="2264"/>
      <c r="Z32" s="2264"/>
      <c r="AA32" s="2264"/>
      <c r="AB32" s="2264"/>
      <c r="AC32" s="2264"/>
      <c r="AD32" s="2264"/>
      <c r="AE32" s="2264"/>
      <c r="AF32" s="326"/>
      <c r="AG32" s="2264" t="str">
        <f>IF(TITLE_DATE_PR_CHANGE="",IF(TITLE_DATE_PR="","",TITLE_DATE_PR),TITLE_DATE_PR_CHANGE)</f>
        <v>46140</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2026-290</v>
      </c>
      <c r="W33" s="2251"/>
      <c r="X33" s="2251"/>
      <c r="Y33" s="2251"/>
      <c r="Z33" s="2251"/>
      <c r="AA33" s="2251"/>
      <c r="AB33" s="2251"/>
      <c r="AC33" s="2251"/>
      <c r="AD33" s="2251"/>
      <c r="AE33" s="2251"/>
      <c r="AF33" s="326"/>
      <c r="AG33" s="2251" t="str">
        <f>IF(TITLE_NUMBER_PR_CHANGE="",IF(TITLE_NUMBER_PR="","",TITLE_NUMBER_PR),TITLE_NUMBER_PR_CHANGE)</f>
        <v>2026-290</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307</v>
      </c>
      <c r="AY36" s="1155">
        <v>14</v>
      </c>
    </row>
    <row customHeight="1" ht="14.699999999999998">
      <c r="Q37" s="376"/>
      <c r="R37" s="376"/>
      <c r="S37" s="2273" t="s">
        <v>88</v>
      </c>
      <c r="T37" s="2209" t="s">
        <v>431</v>
      </c>
      <c r="U37" s="301"/>
      <c r="V37" s="2274" t="s">
        <v>432</v>
      </c>
      <c r="W37" s="2291"/>
      <c r="X37" s="2291"/>
      <c r="Y37" s="2291"/>
      <c r="Z37" s="2291"/>
      <c r="AA37" s="2291"/>
      <c r="AB37" s="2291"/>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customHeight="1" ht="19.95">
      <c r="Q38" s="376"/>
      <c r="R38" s="376"/>
      <c r="S38" s="2273"/>
      <c r="T38" s="2209"/>
      <c r="U38" s="1031"/>
      <c r="V38" s="2366" t="s">
        <v>540</v>
      </c>
      <c r="W38" s="2365" t="s">
        <v>541</v>
      </c>
      <c r="X38" s="2365"/>
      <c r="Y38" s="2365"/>
      <c r="Z38" s="2365" t="s">
        <v>542</v>
      </c>
      <c r="AA38" s="2365"/>
      <c r="AB38" s="2365"/>
      <c r="AC38" s="2294" t="s">
        <v>439</v>
      </c>
      <c r="AD38" s="2313"/>
      <c r="AE38" s="2314"/>
      <c r="AF38" s="2278"/>
      <c r="AG38" s="2366" t="s">
        <v>540</v>
      </c>
      <c r="AH38" s="2365" t="s">
        <v>541</v>
      </c>
      <c r="AI38" s="2365"/>
      <c r="AJ38" s="2365"/>
      <c r="AK38" s="2365" t="s">
        <v>542</v>
      </c>
      <c r="AL38" s="2365"/>
      <c r="AM38" s="2365"/>
      <c r="AN38" s="2294" t="s">
        <v>439</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543</v>
      </c>
      <c r="X39" s="2365" t="s">
        <v>544</v>
      </c>
      <c r="Y39" s="2365"/>
      <c r="Z39" s="2365" t="s">
        <v>545</v>
      </c>
      <c r="AA39" s="2365" t="s">
        <v>544</v>
      </c>
      <c r="AB39" s="2365"/>
      <c r="AC39" s="2295"/>
      <c r="AD39" s="2315"/>
      <c r="AE39" s="2316"/>
      <c r="AF39" s="2278"/>
      <c r="AG39" s="2366"/>
      <c r="AH39" s="2365" t="s">
        <v>543</v>
      </c>
      <c r="AI39" s="2365" t="s">
        <v>544</v>
      </c>
      <c r="AJ39" s="2365"/>
      <c r="AK39" s="2365" t="s">
        <v>545</v>
      </c>
      <c r="AL39" s="2365" t="s">
        <v>544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440</v>
      </c>
      <c r="F40" s="1364" t="s">
        <v>441</v>
      </c>
      <c r="G40" s="1364" t="s">
        <v>442</v>
      </c>
      <c r="H40" s="1364"/>
      <c r="I40" s="1364" t="s">
        <v>498</v>
      </c>
      <c r="J40" s="1364" t="s">
        <v>445</v>
      </c>
      <c r="K40" s="1364" t="s">
        <v>499</v>
      </c>
      <c r="L40" s="1364" t="s">
        <v>421</v>
      </c>
      <c r="Q40" s="376"/>
      <c r="R40" s="376"/>
      <c r="S40" s="2273"/>
      <c r="T40" s="2209"/>
      <c r="U40" s="302"/>
      <c r="V40" s="2366"/>
      <c r="W40" s="2365"/>
      <c r="X40" s="1983" t="s">
        <v>546</v>
      </c>
      <c r="Y40" s="1983" t="s">
        <v>547</v>
      </c>
      <c r="Z40" s="2365"/>
      <c r="AA40" s="1983" t="s">
        <v>548</v>
      </c>
      <c r="AB40" s="1983" t="s">
        <v>549</v>
      </c>
      <c r="AC40" s="1489" t="s">
        <v>449</v>
      </c>
      <c r="AD40" s="2270" t="s">
        <v>450</v>
      </c>
      <c r="AE40" s="2271"/>
      <c r="AF40" s="2279"/>
      <c r="AG40" s="2366"/>
      <c r="AH40" s="2365"/>
      <c r="AI40" s="1983" t="s">
        <v>546</v>
      </c>
      <c r="AJ40" s="1983" t="s">
        <v>547</v>
      </c>
      <c r="AK40" s="2365"/>
      <c r="AL40" s="1983" t="s">
        <v>548</v>
      </c>
      <c r="AM40" s="1983" t="s">
        <v>549</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257</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257</v>
      </c>
      <c r="B43" s="1363" t="s">
        <v>258</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403</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404</v>
      </c>
      <c r="AU43" s="500"/>
      <c r="AV43" s="500" t="str">
        <f>IF(T43="","",T43)</f>
        <v>Территория действия тарифа</v>
      </c>
      <c r="AW43" s="500"/>
      <c r="AX43" s="500"/>
      <c r="AY43" s="1155">
        <v>23</v>
      </c>
    </row>
    <row customHeight="1" ht="24">
      <c r="A44" s="1363" t="s">
        <v>257</v>
      </c>
      <c r="B44" s="1363" t="s">
        <v>258</v>
      </c>
      <c r="C44" s="1363" t="s">
        <v>259</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539</v>
      </c>
      <c r="AU44" s="500"/>
      <c r="AV44" s="500" t="str">
        <f>IF(T44="","",T44)</f>
        <v>Наименование централизованной системы горячего водоснабжения</v>
      </c>
      <c r="AW44" s="500"/>
      <c r="AX44" s="500"/>
      <c r="AY44" s="1155">
        <v>23</v>
      </c>
    </row>
    <row customHeight="1" ht="24">
      <c r="A45" s="1363" t="s">
        <v>257</v>
      </c>
      <c r="B45" s="1363" t="s">
        <v>258</v>
      </c>
      <c r="C45" s="1363" t="s">
        <v>259</v>
      </c>
      <c r="D45" s="1363" t="s">
        <v>550</v>
      </c>
      <c r="E45" s="2259"/>
      <c r="F45" s="2259"/>
      <c r="G45" s="2259"/>
      <c r="H45" s="2259"/>
      <c r="I45" s="2256" t="str">
        <f>S44&amp;".1"</f>
        <v>...1</v>
      </c>
      <c r="J45" s="1363"/>
      <c r="K45" s="1363"/>
      <c r="L45" s="1364"/>
      <c r="P45" s="2257">
        <v>1</v>
      </c>
      <c r="Q45" s="1481"/>
      <c r="R45" s="356"/>
      <c r="S45" s="1493" t="str">
        <f>$I45</f>
        <v>...1</v>
      </c>
      <c r="T45" s="285" t="s">
        <v>491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492</v>
      </c>
      <c r="AU45" s="500"/>
      <c r="AV45" s="500" t="str">
        <f>IF(T45="","",T45)</f>
        <v>Наименование признака дифференциации</v>
      </c>
      <c r="AW45" s="500"/>
      <c r="AX45" s="500"/>
      <c r="AY45" s="1155">
        <v>23</v>
      </c>
    </row>
    <row customHeight="1" ht="24">
      <c r="A46" s="1363" t="s">
        <v>257</v>
      </c>
      <c r="B46" s="1363" t="s">
        <v>258</v>
      </c>
      <c r="C46" s="1363" t="s">
        <v>259</v>
      </c>
      <c r="D46" s="1363" t="s">
        <v>550</v>
      </c>
      <c r="E46" s="2259"/>
      <c r="F46" s="2259"/>
      <c r="G46" s="2259"/>
      <c r="H46" s="2259"/>
      <c r="I46" s="2286"/>
      <c r="J46" s="2256" t="str">
        <f>I45&amp;".1"</f>
        <v>...1.1</v>
      </c>
      <c r="K46" s="1363"/>
      <c r="L46" s="1364" t="s">
        <v>412</v>
      </c>
      <c r="P46" s="2257"/>
      <c r="Q46" s="2257">
        <v>1</v>
      </c>
      <c r="R46" s="357"/>
      <c r="S46" s="1493" t="str">
        <f>$J46</f>
        <v>...1.1</v>
      </c>
      <c r="T46" s="286" t="s">
        <v>413</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493</v>
      </c>
      <c r="AU46" s="500"/>
      <c r="AV46" s="500" t="str">
        <f>IF(T46="","",T46)</f>
        <v>Группа потребителей</v>
      </c>
      <c r="AW46" s="500"/>
      <c r="AX46" s="500"/>
      <c r="AY46" s="1155">
        <v>23</v>
      </c>
    </row>
    <row customHeight="1" ht="24">
      <c r="A47" s="1363" t="s">
        <v>257</v>
      </c>
      <c r="B47" s="1363" t="s">
        <v>258</v>
      </c>
      <c r="C47" s="1363" t="s">
        <v>259</v>
      </c>
      <c r="D47" s="1363" t="s">
        <v>550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257</v>
      </c>
      <c r="B48" s="1363" t="s">
        <v>258</v>
      </c>
      <c r="C48" s="1363" t="s">
        <v>259</v>
      </c>
      <c r="D48" s="1363" t="s">
        <v>550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257</v>
      </c>
      <c r="B49" s="1363" t="s">
        <v>258</v>
      </c>
      <c r="C49" s="1363" t="s">
        <v>259</v>
      </c>
      <c r="D49" s="1363" t="s">
        <v>550</v>
      </c>
      <c r="E49" s="2259"/>
      <c r="F49" s="2259"/>
      <c r="G49" s="2259"/>
      <c r="H49" s="2259"/>
      <c r="I49" s="2286"/>
      <c r="J49" s="2256"/>
      <c r="K49" s="1363"/>
      <c r="L49" s="1364"/>
      <c r="P49" s="2257"/>
      <c r="Q49" s="2257"/>
      <c r="R49" s="356"/>
      <c r="S49" s="1278"/>
      <c r="T49" s="287" t="s">
        <v>494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495</v>
      </c>
      <c r="AU49" s="500"/>
      <c r="AV49" s="500" t="str">
        <f>IF(T49="","",T49)</f>
        <v>Добавить значение признака дифференциации</v>
      </c>
      <c r="AW49" s="500"/>
      <c r="AX49" s="500"/>
      <c r="AY49" s="1155">
        <v>20</v>
      </c>
    </row>
    <row customHeight="1" ht="22.049999999999997">
      <c r="A50" s="1363" t="s">
        <v>257</v>
      </c>
      <c r="B50" s="1363" t="s">
        <v>258</v>
      </c>
      <c r="C50" s="1363" t="s">
        <v>259</v>
      </c>
      <c r="D50" s="1363" t="s">
        <v>550</v>
      </c>
      <c r="E50" s="2259"/>
      <c r="F50" s="2259"/>
      <c r="G50" s="2259"/>
      <c r="H50" s="2259"/>
      <c r="I50" s="2256"/>
      <c r="J50" s="1363"/>
      <c r="K50" s="1363"/>
      <c r="L50" s="1364"/>
      <c r="P50" s="2257"/>
      <c r="Q50" s="1481"/>
      <c r="R50" s="356"/>
      <c r="S50" s="1278"/>
      <c r="T50" s="365" t="s">
        <v>418</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257</v>
      </c>
      <c r="B51" s="1363" t="s">
        <v>258</v>
      </c>
      <c r="C51" s="1363" t="s">
        <v>259</v>
      </c>
      <c r="D51" s="1363" t="s">
        <v>550</v>
      </c>
      <c r="E51" s="2259"/>
      <c r="F51" s="2259"/>
      <c r="G51" s="2259"/>
      <c r="H51" s="2258"/>
      <c r="I51" s="1363"/>
      <c r="J51" s="1363"/>
      <c r="K51" s="1363"/>
      <c r="L51" s="1364"/>
      <c r="M51" s="1365"/>
      <c r="N51" s="1365"/>
      <c r="O51" s="537"/>
      <c r="P51" s="360"/>
      <c r="Q51" s="375"/>
      <c r="R51" s="355"/>
      <c r="S51" s="1278"/>
      <c r="T51" s="372" t="s">
        <v>496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257</v>
      </c>
      <c r="B52" s="1343" t="s">
        <v>258</v>
      </c>
      <c r="C52" s="1314"/>
      <c r="D52" s="1314"/>
      <c r="E52" s="2259"/>
      <c r="F52" s="2258"/>
      <c r="G52" s="1314"/>
      <c r="H52" s="1314"/>
      <c r="I52" s="1314"/>
      <c r="J52" s="1314"/>
      <c r="K52" s="1314"/>
      <c r="L52" s="1494"/>
      <c r="M52" s="1321"/>
      <c r="N52" s="1321"/>
      <c r="P52" s="1316"/>
      <c r="Q52" s="1317"/>
      <c r="R52" s="1316"/>
      <c r="S52" s="1322"/>
      <c r="T52" s="1325" t="s">
        <v>169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257</v>
      </c>
      <c r="B53" s="1343"/>
      <c r="C53" s="1343"/>
      <c r="D53" s="1343"/>
      <c r="E53" s="2258"/>
      <c r="F53" s="1343"/>
      <c r="G53" s="1343"/>
      <c r="H53" s="1343"/>
      <c r="I53" s="1343"/>
      <c r="J53" s="1343"/>
      <c r="K53" s="1343"/>
      <c r="L53" s="1346"/>
      <c r="M53" s="1321"/>
      <c r="N53" s="1321"/>
      <c r="O53" s="518"/>
      <c r="P53" s="380"/>
      <c r="Q53" s="1344"/>
      <c r="R53" s="380"/>
      <c r="S53" s="1322"/>
      <c r="T53" s="1325" t="s">
        <v>170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101188-097C-BA48-BD88-0E170E54483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404</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"ХТК"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46140</v>
      </c>
      <c r="W28" s="2264"/>
      <c r="X28" s="2264"/>
      <c r="Y28" s="2264"/>
      <c r="Z28" s="2264"/>
      <c r="AA28" s="2264"/>
      <c r="AB28" s="2264"/>
      <c r="AC28" s="2264"/>
      <c r="AD28" s="2264"/>
      <c r="AE28" s="2264"/>
      <c r="AF28" s="326"/>
      <c r="AG28" s="2264" t="str">
        <f>IF(TITLE_DATE_PR_CHANGE="",IF(TITLE_DATE_PR="","",TITLE_DATE_PR),TITLE_DATE_PR_CHANGE)</f>
        <v>46140</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2026-290</v>
      </c>
      <c r="W29" s="2251"/>
      <c r="X29" s="2251"/>
      <c r="Y29" s="2251"/>
      <c r="Z29" s="2251"/>
      <c r="AA29" s="2251"/>
      <c r="AB29" s="2251"/>
      <c r="AC29" s="2251"/>
      <c r="AD29" s="2251"/>
      <c r="AE29" s="2251"/>
      <c r="AF29" s="326"/>
      <c r="AG29" s="2251" t="str">
        <f>IF(TITLE_NUMBER_PR_CHANGE="",IF(TITLE_NUMBER_PR="","",TITLE_NUMBER_PR),TITLE_NUMBER_PR_CHANGE)</f>
        <v>2026-290</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46140</v>
      </c>
      <c r="W32" s="2264"/>
      <c r="X32" s="2264"/>
      <c r="Y32" s="2264"/>
      <c r="Z32" s="2264"/>
      <c r="AA32" s="2264"/>
      <c r="AB32" s="2264"/>
      <c r="AC32" s="2264"/>
      <c r="AD32" s="2264"/>
      <c r="AE32" s="2264"/>
      <c r="AF32" s="326"/>
      <c r="AG32" s="2264" t="str">
        <f>IF(TITLE_DATE_PR_CHANGE="",IF(TITLE_DATE_PR="","",TITLE_DATE_PR),TITLE_DATE_PR_CHANGE)</f>
        <v>46140</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2026-290</v>
      </c>
      <c r="W33" s="2251"/>
      <c r="X33" s="2251"/>
      <c r="Y33" s="2251"/>
      <c r="Z33" s="2251"/>
      <c r="AA33" s="2251"/>
      <c r="AB33" s="2251"/>
      <c r="AC33" s="2251"/>
      <c r="AD33" s="2251"/>
      <c r="AE33" s="2251"/>
      <c r="AF33" s="326"/>
      <c r="AG33" s="2251" t="str">
        <f>IF(TITLE_NUMBER_PR_CHANGE="",IF(TITLE_NUMBER_PR="","",TITLE_NUMBER_PR),TITLE_NUMBER_PR_CHANGE)</f>
        <v>2026-290</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307</v>
      </c>
      <c r="AY36" s="1155">
        <v>14</v>
      </c>
    </row>
    <row customHeight="1" ht="14.699999999999998">
      <c r="Q37" s="376"/>
      <c r="R37" s="376"/>
      <c r="S37" s="2273" t="s">
        <v>88</v>
      </c>
      <c r="T37" s="2209" t="s">
        <v>431</v>
      </c>
      <c r="U37" s="301"/>
      <c r="V37" s="2274" t="s">
        <v>432</v>
      </c>
      <c r="W37" s="2275"/>
      <c r="X37" s="2275"/>
      <c r="Y37" s="2275"/>
      <c r="Z37" s="2275"/>
      <c r="AA37" s="2275"/>
      <c r="AB37" s="2275"/>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540</v>
      </c>
      <c r="W38" s="2365" t="s">
        <v>541</v>
      </c>
      <c r="X38" s="2365"/>
      <c r="Y38" s="2365"/>
      <c r="Z38" s="2365" t="s">
        <v>542</v>
      </c>
      <c r="AA38" s="2365"/>
      <c r="AB38" s="2365"/>
      <c r="AC38" s="2294" t="s">
        <v>439</v>
      </c>
      <c r="AD38" s="2313"/>
      <c r="AE38" s="2314"/>
      <c r="AF38" s="2278"/>
      <c r="AG38" s="2366" t="s">
        <v>540</v>
      </c>
      <c r="AH38" s="2365" t="s">
        <v>541</v>
      </c>
      <c r="AI38" s="2365"/>
      <c r="AJ38" s="2365"/>
      <c r="AK38" s="2365" t="s">
        <v>542</v>
      </c>
      <c r="AL38" s="2365"/>
      <c r="AM38" s="2365"/>
      <c r="AN38" s="2294" t="s">
        <v>439</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543</v>
      </c>
      <c r="X39" s="2365" t="s">
        <v>544</v>
      </c>
      <c r="Y39" s="2365"/>
      <c r="Z39" s="2365" t="s">
        <v>545</v>
      </c>
      <c r="AA39" s="2365" t="s">
        <v>544</v>
      </c>
      <c r="AB39" s="2365"/>
      <c r="AC39" s="2295"/>
      <c r="AD39" s="2315"/>
      <c r="AE39" s="2316"/>
      <c r="AF39" s="2278"/>
      <c r="AG39" s="2366"/>
      <c r="AH39" s="2365" t="s">
        <v>543</v>
      </c>
      <c r="AI39" s="2365" t="s">
        <v>544</v>
      </c>
      <c r="AJ39" s="2365"/>
      <c r="AK39" s="2365" t="s">
        <v>545</v>
      </c>
      <c r="AL39" s="2365" t="s">
        <v>544</v>
      </c>
      <c r="AM39" s="2365"/>
      <c r="AN39" s="2295"/>
      <c r="AO39" s="2315"/>
      <c r="AP39" s="2316"/>
      <c r="AQ39" s="2278"/>
      <c r="AR39" s="2281"/>
      <c r="AS39" s="2127"/>
      <c r="AY39" s="1155">
        <v>19</v>
      </c>
    </row>
    <row customHeight="1" ht="61.949999999999996">
      <c r="A40" s="1370"/>
      <c r="B40" s="1370" t="s">
        <v>135</v>
      </c>
      <c r="C40" s="1370" t="s">
        <v>136</v>
      </c>
      <c r="D40" s="1370" t="s">
        <v>137</v>
      </c>
      <c r="E40" s="1364" t="s">
        <v>440</v>
      </c>
      <c r="F40" s="1364" t="s">
        <v>441</v>
      </c>
      <c r="G40" s="1364" t="s">
        <v>442</v>
      </c>
      <c r="H40" s="1364"/>
      <c r="I40" s="1364" t="s">
        <v>498</v>
      </c>
      <c r="J40" s="1364" t="s">
        <v>445</v>
      </c>
      <c r="K40" s="1364" t="s">
        <v>499</v>
      </c>
      <c r="L40" s="1364" t="s">
        <v>421</v>
      </c>
      <c r="Q40" s="376"/>
      <c r="R40" s="376"/>
      <c r="S40" s="2273"/>
      <c r="T40" s="2209"/>
      <c r="U40" s="302"/>
      <c r="V40" s="2366"/>
      <c r="W40" s="2365"/>
      <c r="X40" s="1983" t="s">
        <v>546</v>
      </c>
      <c r="Y40" s="1983" t="s">
        <v>547</v>
      </c>
      <c r="Z40" s="2365"/>
      <c r="AA40" s="1983" t="s">
        <v>548</v>
      </c>
      <c r="AB40" s="1983" t="s">
        <v>549</v>
      </c>
      <c r="AC40" s="1489" t="s">
        <v>449</v>
      </c>
      <c r="AD40" s="2270" t="s">
        <v>450</v>
      </c>
      <c r="AE40" s="2271"/>
      <c r="AF40" s="2279"/>
      <c r="AG40" s="2366"/>
      <c r="AH40" s="2365"/>
      <c r="AI40" s="1983" t="s">
        <v>546</v>
      </c>
      <c r="AJ40" s="1983" t="s">
        <v>547</v>
      </c>
      <c r="AK40" s="2365"/>
      <c r="AL40" s="1983" t="s">
        <v>548</v>
      </c>
      <c r="AM40" s="1983" t="s">
        <v>549</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262</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262</v>
      </c>
      <c r="B43" s="1363" t="s">
        <v>263</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403</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404</v>
      </c>
      <c r="AU43" s="500"/>
      <c r="AV43" s="500" t="str">
        <f>IF(T43="","",T43)</f>
        <v>Территория действия тарифа</v>
      </c>
      <c r="AW43" s="500"/>
      <c r="AX43" s="500"/>
      <c r="AY43" s="1155">
        <v>23</v>
      </c>
    </row>
    <row customHeight="1" ht="24">
      <c r="A44" s="1363" t="s">
        <v>262</v>
      </c>
      <c r="B44" s="1363" t="s">
        <v>263</v>
      </c>
      <c r="C44" s="1363" t="s">
        <v>264</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539</v>
      </c>
      <c r="AU44" s="500"/>
      <c r="AV44" s="500" t="str">
        <f>IF(T44="","",T44)</f>
        <v>Наименование централизованной системы горячего водоснабжения</v>
      </c>
      <c r="AW44" s="500"/>
      <c r="AX44" s="500"/>
      <c r="AY44" s="1155">
        <v>23</v>
      </c>
    </row>
    <row customHeight="1" ht="24">
      <c r="A45" s="1363" t="s">
        <v>262</v>
      </c>
      <c r="B45" s="1363" t="s">
        <v>263</v>
      </c>
      <c r="C45" s="1363" t="s">
        <v>264</v>
      </c>
      <c r="D45" s="1363" t="s">
        <v>551</v>
      </c>
      <c r="E45" s="2259"/>
      <c r="F45" s="2259"/>
      <c r="G45" s="2259"/>
      <c r="H45" s="2259"/>
      <c r="I45" s="2256" t="str">
        <f>S44&amp;".1"</f>
        <v>...1</v>
      </c>
      <c r="J45" s="1363"/>
      <c r="K45" s="1363"/>
      <c r="L45" s="1364"/>
      <c r="P45" s="2257">
        <v>1</v>
      </c>
      <c r="Q45" s="1481"/>
      <c r="R45" s="356"/>
      <c r="S45" s="1493" t="str">
        <f>$I45</f>
        <v>...1</v>
      </c>
      <c r="T45" s="285" t="s">
        <v>491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492</v>
      </c>
      <c r="AU45" s="500"/>
      <c r="AV45" s="500" t="str">
        <f>IF(T45="","",T45)</f>
        <v>Наименование признака дифференциации</v>
      </c>
      <c r="AW45" s="500"/>
      <c r="AX45" s="500"/>
      <c r="AY45" s="1155">
        <v>23</v>
      </c>
    </row>
    <row customHeight="1" ht="24">
      <c r="A46" s="1363" t="s">
        <v>262</v>
      </c>
      <c r="B46" s="1363" t="s">
        <v>263</v>
      </c>
      <c r="C46" s="1363" t="s">
        <v>264</v>
      </c>
      <c r="D46" s="1363" t="s">
        <v>551</v>
      </c>
      <c r="E46" s="2259"/>
      <c r="F46" s="2259"/>
      <c r="G46" s="2259"/>
      <c r="H46" s="2259"/>
      <c r="I46" s="2286"/>
      <c r="J46" s="2256" t="str">
        <f>I45&amp;".1"</f>
        <v>...1.1</v>
      </c>
      <c r="K46" s="1363"/>
      <c r="L46" s="1364" t="s">
        <v>412</v>
      </c>
      <c r="P46" s="2257"/>
      <c r="Q46" s="2257">
        <v>1</v>
      </c>
      <c r="R46" s="357"/>
      <c r="S46" s="1493" t="str">
        <f>$J46</f>
        <v>...1.1</v>
      </c>
      <c r="T46" s="286" t="s">
        <v>413</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493</v>
      </c>
      <c r="AU46" s="500"/>
      <c r="AV46" s="500" t="str">
        <f>IF(T46="","",T46)</f>
        <v>Группа потребителей</v>
      </c>
      <c r="AW46" s="500"/>
      <c r="AX46" s="500"/>
      <c r="AY46" s="1155">
        <v>23</v>
      </c>
    </row>
    <row customHeight="1" ht="24">
      <c r="A47" s="1363" t="s">
        <v>262</v>
      </c>
      <c r="B47" s="1363" t="s">
        <v>263</v>
      </c>
      <c r="C47" s="1363" t="s">
        <v>264</v>
      </c>
      <c r="D47" s="1363" t="s">
        <v>551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262</v>
      </c>
      <c r="B48" s="1363" t="s">
        <v>263</v>
      </c>
      <c r="C48" s="1363" t="s">
        <v>264</v>
      </c>
      <c r="D48" s="1363" t="s">
        <v>551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262</v>
      </c>
      <c r="B49" s="1363" t="s">
        <v>263</v>
      </c>
      <c r="C49" s="1363" t="s">
        <v>264</v>
      </c>
      <c r="D49" s="1363" t="s">
        <v>551</v>
      </c>
      <c r="E49" s="2259"/>
      <c r="F49" s="2259"/>
      <c r="G49" s="2259"/>
      <c r="H49" s="2259"/>
      <c r="I49" s="2286"/>
      <c r="J49" s="2256"/>
      <c r="K49" s="1363"/>
      <c r="L49" s="1364"/>
      <c r="P49" s="2257"/>
      <c r="Q49" s="2257"/>
      <c r="R49" s="356"/>
      <c r="S49" s="1278"/>
      <c r="T49" s="287" t="s">
        <v>494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495</v>
      </c>
      <c r="AU49" s="500"/>
      <c r="AV49" s="500" t="str">
        <f>IF(T49="","",T49)</f>
        <v>Добавить значение признака дифференциации</v>
      </c>
      <c r="AW49" s="500"/>
      <c r="AX49" s="500"/>
      <c r="AY49" s="1155">
        <v>20</v>
      </c>
    </row>
    <row customHeight="1" ht="22.049999999999997">
      <c r="A50" s="1363" t="s">
        <v>262</v>
      </c>
      <c r="B50" s="1363" t="s">
        <v>263</v>
      </c>
      <c r="C50" s="1363" t="s">
        <v>264</v>
      </c>
      <c r="D50" s="1363" t="s">
        <v>551</v>
      </c>
      <c r="E50" s="2259"/>
      <c r="F50" s="2259"/>
      <c r="G50" s="2259"/>
      <c r="H50" s="2259"/>
      <c r="I50" s="2256"/>
      <c r="J50" s="1363"/>
      <c r="K50" s="1363"/>
      <c r="L50" s="1364"/>
      <c r="P50" s="2257"/>
      <c r="Q50" s="1481"/>
      <c r="R50" s="356"/>
      <c r="S50" s="1278"/>
      <c r="T50" s="365" t="s">
        <v>418</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262</v>
      </c>
      <c r="B51" s="1363" t="s">
        <v>263</v>
      </c>
      <c r="C51" s="1363" t="s">
        <v>264</v>
      </c>
      <c r="D51" s="1363" t="s">
        <v>551</v>
      </c>
      <c r="E51" s="2259"/>
      <c r="F51" s="2259"/>
      <c r="G51" s="2259"/>
      <c r="H51" s="2258"/>
      <c r="I51" s="1363"/>
      <c r="J51" s="1363"/>
      <c r="K51" s="1363"/>
      <c r="L51" s="1364"/>
      <c r="M51" s="1365"/>
      <c r="N51" s="1365"/>
      <c r="O51" s="537"/>
      <c r="P51" s="360"/>
      <c r="Q51" s="375"/>
      <c r="R51" s="355"/>
      <c r="S51" s="1278"/>
      <c r="T51" s="372" t="s">
        <v>496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262</v>
      </c>
      <c r="B52" s="1343" t="s">
        <v>263</v>
      </c>
      <c r="C52" s="1314"/>
      <c r="D52" s="1314"/>
      <c r="E52" s="2259"/>
      <c r="F52" s="2258"/>
      <c r="G52" s="1314"/>
      <c r="H52" s="1314"/>
      <c r="I52" s="1314"/>
      <c r="J52" s="1314"/>
      <c r="K52" s="1314"/>
      <c r="L52" s="1494"/>
      <c r="M52" s="1321"/>
      <c r="N52" s="1321"/>
      <c r="P52" s="1316"/>
      <c r="Q52" s="1317"/>
      <c r="R52" s="1316"/>
      <c r="S52" s="1322"/>
      <c r="T52" s="1325" t="s">
        <v>169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262</v>
      </c>
      <c r="B53" s="1343"/>
      <c r="C53" s="1343"/>
      <c r="D53" s="1343"/>
      <c r="E53" s="2258"/>
      <c r="F53" s="1343"/>
      <c r="G53" s="1343"/>
      <c r="H53" s="1343"/>
      <c r="I53" s="1343"/>
      <c r="J53" s="1343"/>
      <c r="K53" s="1343"/>
      <c r="L53" s="1346"/>
      <c r="M53" s="1321"/>
      <c r="N53" s="1321"/>
      <c r="O53" s="518"/>
      <c r="P53" s="380"/>
      <c r="Q53" s="1344"/>
      <c r="R53" s="380"/>
      <c r="S53" s="1322"/>
      <c r="T53" s="1325" t="s">
        <v>170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473048-13C8-CB98-DF18-6399D22238E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169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477</v>
      </c>
      <c r="AH24" s="1507" t="s">
        <v>477</v>
      </c>
      <c r="AK24" s="1507" t="s">
        <v>514</v>
      </c>
      <c r="AL24" s="1507" t="s">
        <v>477</v>
      </c>
      <c r="AP24" s="1507" t="s">
        <v>477</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"ХТК"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46140</v>
      </c>
      <c r="W32" s="2264"/>
      <c r="X32" s="2264"/>
      <c r="Y32" s="2264"/>
      <c r="Z32" s="2264"/>
      <c r="AA32" s="2264"/>
      <c r="AB32" s="2264"/>
      <c r="AC32" s="326"/>
      <c r="AD32" s="2264" t="str">
        <f>IF(TITLE_DATE_PR_CHANGE="",IF(TITLE_DATE_PR="","",TITLE_DATE_PR),TITLE_DATE_PR_CHANGE)</f>
        <v>46140</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2026-290</v>
      </c>
      <c r="W33" s="2251"/>
      <c r="X33" s="2251"/>
      <c r="Y33" s="2251"/>
      <c r="Z33" s="2251"/>
      <c r="AA33" s="2251"/>
      <c r="AB33" s="2251"/>
      <c r="AC33" s="326"/>
      <c r="AD33" s="2251" t="str">
        <f>IF(TITLE_NUMBER_PR_CHANGE="",IF(TITLE_NUMBER_PR="","",TITLE_NUMBER_PR),TITLE_NUMBER_PR_CHANGE)</f>
        <v>2026-290</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46140</v>
      </c>
      <c r="W36" s="2264"/>
      <c r="X36" s="2264"/>
      <c r="Y36" s="2264"/>
      <c r="Z36" s="2264"/>
      <c r="AA36" s="2264"/>
      <c r="AB36" s="2264"/>
      <c r="AC36" s="326"/>
      <c r="AD36" s="2264" t="str">
        <f>IF(TITLE_DATE_PR_CHANGE="",IF(TITLE_DATE_PR="","",TITLE_DATE_PR),TITLE_DATE_PR_CHANGE)</f>
        <v>46140</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2026-290</v>
      </c>
      <c r="W37" s="2251"/>
      <c r="X37" s="2251"/>
      <c r="Y37" s="2251"/>
      <c r="Z37" s="2251"/>
      <c r="AA37" s="2251"/>
      <c r="AB37" s="2251"/>
      <c r="AC37" s="326"/>
      <c r="AD37" s="2251" t="str">
        <f>IF(TITLE_NUMBER_PR_CHANGE="",IF(TITLE_NUMBER_PR="","",TITLE_NUMBER_PR),TITLE_NUMBER_PR_CHANGE)</f>
        <v>2026-290</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88</v>
      </c>
      <c r="T41" s="2209" t="s">
        <v>515</v>
      </c>
      <c r="U41" s="301"/>
      <c r="V41" s="2274" t="s">
        <v>432</v>
      </c>
      <c r="W41" s="2275"/>
      <c r="X41" s="2275"/>
      <c r="Y41" s="2275"/>
      <c r="Z41" s="2275"/>
      <c r="AA41" s="2275"/>
      <c r="AB41" s="2276"/>
      <c r="AC41" s="2277" t="s">
        <v>433</v>
      </c>
      <c r="AD41" s="2328" t="s">
        <v>516</v>
      </c>
      <c r="AE41" s="2291"/>
      <c r="AF41" s="2291"/>
      <c r="AG41" s="2329"/>
      <c r="AH41" s="2328" t="s">
        <v>517</v>
      </c>
      <c r="AI41" s="2291"/>
      <c r="AJ41" s="2291"/>
      <c r="AK41" s="2329"/>
      <c r="AL41" s="2328" t="s">
        <v>518</v>
      </c>
      <c r="AM41" s="2291"/>
      <c r="AN41" s="2291"/>
      <c r="AO41" s="2329"/>
      <c r="AP41" s="2328" t="s">
        <v>519</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520</v>
      </c>
      <c r="W42" s="2193"/>
      <c r="X42" s="2192" t="s">
        <v>521</v>
      </c>
      <c r="Y42" s="2193"/>
      <c r="Z42" s="2294" t="s">
        <v>522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520</v>
      </c>
      <c r="AU42" s="2193"/>
      <c r="AV42" s="2192" t="s">
        <v>521</v>
      </c>
      <c r="AW42" s="2193"/>
      <c r="AX42" s="2294" t="s">
        <v>522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440</v>
      </c>
      <c r="F44" s="1364" t="s">
        <v>441</v>
      </c>
      <c r="G44" s="1364" t="s">
        <v>442</v>
      </c>
      <c r="H44" s="1364" t="s">
        <v>443</v>
      </c>
      <c r="I44" s="1364" t="s">
        <v>444</v>
      </c>
      <c r="J44" s="1364" t="s">
        <v>445</v>
      </c>
      <c r="K44" s="1364" t="s">
        <v>446</v>
      </c>
      <c r="L44" s="1364" t="s">
        <v>421</v>
      </c>
      <c r="Q44" s="291"/>
      <c r="R44" s="376"/>
      <c r="S44" s="2273"/>
      <c r="T44" s="2209"/>
      <c r="U44" s="302"/>
      <c r="V44" s="1479" t="s">
        <v>486</v>
      </c>
      <c r="W44" s="1479" t="s">
        <v>487</v>
      </c>
      <c r="X44" s="1479" t="s">
        <v>486</v>
      </c>
      <c r="Y44" s="1479" t="s">
        <v>487</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486</v>
      </c>
      <c r="AU44" s="1479" t="s">
        <v>487</v>
      </c>
      <c r="AV44" s="1479" t="s">
        <v>486</v>
      </c>
      <c r="AW44" s="1479" t="s">
        <v>487</v>
      </c>
      <c r="AX44" s="1489" t="s">
        <v>449</v>
      </c>
      <c r="AY44" s="2270" t="s">
        <v>450</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267</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267</v>
      </c>
      <c r="B47" s="1363" t="s">
        <v>268</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35.699999999999996">
      <c r="A48" s="1363" t="s">
        <v>267</v>
      </c>
      <c r="B48" s="1363" t="s">
        <v>268</v>
      </c>
      <c r="C48" s="1363" t="s">
        <v>269</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539</v>
      </c>
      <c r="BE48" s="500"/>
      <c r="BF48" s="500" t="str">
        <f>IF(T48="","",T48)</f>
        <v>Наименование централизованной системы горячего водоснабжения</v>
      </c>
      <c r="BG48" s="500"/>
      <c r="BH48" s="500"/>
      <c r="BI48" s="1155">
        <v>34</v>
      </c>
    </row>
    <row s="1642" customFormat="1" customHeight="1" ht="0">
      <c r="A49" s="1343" t="s">
        <v>267</v>
      </c>
      <c r="B49" s="1343" t="s">
        <v>268</v>
      </c>
      <c r="C49" s="1343" t="s">
        <v>269</v>
      </c>
      <c r="D49" s="1343" t="s">
        <v>552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267</v>
      </c>
      <c r="B50" s="1343" t="s">
        <v>268</v>
      </c>
      <c r="C50" s="1343" t="s">
        <v>269</v>
      </c>
      <c r="D50" s="1343" t="s">
        <v>552</v>
      </c>
      <c r="E50" s="2259"/>
      <c r="F50" s="2259"/>
      <c r="G50" s="2259"/>
      <c r="H50" s="2259"/>
      <c r="I50" s="2256" t="str">
        <f>S49&amp;".1"</f>
        <v>.1</v>
      </c>
      <c r="J50" s="1343"/>
      <c r="K50" s="1343"/>
      <c r="L50" s="1346" t="s">
        <v>409</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267</v>
      </c>
      <c r="B51" s="1343" t="s">
        <v>268</v>
      </c>
      <c r="C51" s="1343" t="s">
        <v>269</v>
      </c>
      <c r="D51" s="1343" t="s">
        <v>552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267</v>
      </c>
      <c r="B52" s="1363" t="s">
        <v>268</v>
      </c>
      <c r="C52" s="1363" t="s">
        <v>269</v>
      </c>
      <c r="D52" s="1363" t="s">
        <v>552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510</v>
      </c>
      <c r="AT53" s="1393"/>
      <c r="AU53" s="1496"/>
      <c r="AV53" s="1393"/>
      <c r="AW53" s="1496"/>
      <c r="AX53" s="1393"/>
      <c r="AY53" s="1393"/>
      <c r="AZ53" s="1393"/>
      <c r="BA53" s="1393"/>
      <c r="BB53" s="1397"/>
      <c r="BC53" s="2254"/>
      <c r="BE53" s="500"/>
      <c r="BF53" s="500"/>
      <c r="BG53" s="500"/>
      <c r="BH53" s="500"/>
      <c r="BI53" s="1155">
        <v>11</v>
      </c>
    </row>
    <row customHeight="1" ht="11.549999999999999">
      <c r="A54" s="1363" t="s">
        <v>267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267</v>
      </c>
      <c r="B56" s="1363" t="s">
        <v>268</v>
      </c>
      <c r="C56" s="1363" t="s">
        <v>269</v>
      </c>
      <c r="D56" s="1363" t="s">
        <v>552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267</v>
      </c>
      <c r="B57" s="1363" t="s">
        <v>268</v>
      </c>
      <c r="C57" s="1363" t="s">
        <v>269</v>
      </c>
      <c r="D57" s="1363" t="s">
        <v>552</v>
      </c>
      <c r="E57" s="2259"/>
      <c r="F57" s="2259"/>
      <c r="G57" s="2259"/>
      <c r="H57" s="2259"/>
      <c r="I57" s="2286"/>
      <c r="J57" s="2256"/>
      <c r="K57" s="1363"/>
      <c r="L57" s="1364"/>
      <c r="P57" s="2257"/>
      <c r="Q57" s="2257"/>
      <c r="R57" s="356"/>
      <c r="S57" s="1278"/>
      <c r="T57" s="287" t="s">
        <v>476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267</v>
      </c>
      <c r="B58" s="1343" t="s">
        <v>268</v>
      </c>
      <c r="C58" s="1343" t="s">
        <v>269</v>
      </c>
      <c r="D58" s="1343" t="s">
        <v>552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267</v>
      </c>
      <c r="B59" s="1343" t="s">
        <v>268</v>
      </c>
      <c r="C59" s="1343" t="s">
        <v>269</v>
      </c>
      <c r="D59" s="1343" t="s">
        <v>552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267</v>
      </c>
      <c r="B60" s="1343" t="s">
        <v>268</v>
      </c>
      <c r="C60" s="1343" t="s">
        <v>269</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267</v>
      </c>
      <c r="B61" s="1343" t="s">
        <v>268</v>
      </c>
      <c r="C61" s="1314"/>
      <c r="D61" s="1314"/>
      <c r="E61" s="2259"/>
      <c r="F61" s="2258"/>
      <c r="G61" s="1314"/>
      <c r="H61" s="1314"/>
      <c r="I61" s="1314"/>
      <c r="J61" s="1314"/>
      <c r="K61" s="1314"/>
      <c r="L61" s="1494"/>
      <c r="M61" s="1321"/>
      <c r="N61" s="1321"/>
      <c r="P61" s="1316"/>
      <c r="Q61" s="1317"/>
      <c r="R61" s="1316"/>
      <c r="S61" s="1322"/>
      <c r="T61" s="1325" t="s">
        <v>169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267</v>
      </c>
      <c r="B62" s="1343"/>
      <c r="C62" s="1343"/>
      <c r="D62" s="1343"/>
      <c r="E62" s="2258"/>
      <c r="F62" s="1343"/>
      <c r="G62" s="1343"/>
      <c r="H62" s="1343"/>
      <c r="I62" s="1343"/>
      <c r="J62" s="1343"/>
      <c r="K62" s="1343"/>
      <c r="L62" s="1346"/>
      <c r="M62" s="1321"/>
      <c r="N62" s="1321"/>
      <c r="O62" s="518"/>
      <c r="P62" s="380"/>
      <c r="Q62" s="1344"/>
      <c r="R62" s="380"/>
      <c r="S62" s="1322"/>
      <c r="T62" s="1325" t="s">
        <v>170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64F894-3228-9078-5018-72A6F2BDBE29}"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553</v>
      </c>
      <c r="D2" s="1638"/>
      <c r="E2" s="546">
        <f>B2</f>
        <v>0</v>
      </c>
      <c r="F2" s="547"/>
      <c r="G2" s="1646" t="s">
        <v>554</v>
      </c>
      <c r="H2" s="1646" t="s">
        <v>554</v>
      </c>
      <c r="I2" s="1646" t="s">
        <v>554</v>
      </c>
      <c r="J2" s="289" t="s">
        <v>555</v>
      </c>
      <c r="K2" s="543"/>
      <c r="AF2" s="1631">
        <v>0</v>
      </c>
    </row>
    <row s="1642" customFormat="1" customHeight="1" ht="0.75" hidden="1">
      <c r="B3" s="2099"/>
      <c r="C3" s="1167"/>
      <c r="D3" s="548"/>
      <c r="E3" s="549"/>
      <c r="F3" s="550" t="s">
        <v>556</v>
      </c>
      <c r="G3" s="551"/>
      <c r="H3" s="551">
        <f>H4*H5+H7</f>
        <v>0</v>
      </c>
      <c r="I3" s="551">
        <f>I4*I5+I6</f>
        <v>0</v>
      </c>
      <c r="J3" s="552"/>
      <c r="AF3" s="1636">
        <v>0</v>
      </c>
    </row>
    <row customHeight="1" ht="23.25" hidden="1">
      <c r="B4" s="2099"/>
      <c r="C4" s="1167"/>
      <c r="D4" s="1638"/>
      <c r="E4" s="546" t="str">
        <f>B2&amp;".1"</f>
        <v>.1</v>
      </c>
      <c r="F4" s="553" t="s">
        <v>557</v>
      </c>
      <c r="G4" s="554"/>
      <c r="H4" s="541"/>
      <c r="I4" s="541"/>
      <c r="J4" s="289" t="s">
        <v>558</v>
      </c>
      <c r="K4" s="543"/>
      <c r="AF4" s="1631">
        <v>0</v>
      </c>
    </row>
    <row customHeight="1" ht="18.75" hidden="1">
      <c r="B5" s="2099"/>
      <c r="C5" s="1167"/>
      <c r="D5" s="1638"/>
      <c r="E5" s="546" t="str">
        <f>B2&amp;".2"</f>
        <v>.2</v>
      </c>
      <c r="F5" s="553" t="s">
        <v>559</v>
      </c>
      <c r="G5" s="1646" t="s">
        <v>560</v>
      </c>
      <c r="H5" s="541"/>
      <c r="I5" s="541"/>
      <c r="J5" s="289"/>
      <c r="K5" s="543"/>
      <c r="AF5" s="1631">
        <v>0</v>
      </c>
    </row>
    <row customHeight="1" ht="18.75" hidden="1">
      <c r="B6" s="2099"/>
      <c r="C6" s="1167"/>
      <c r="D6" s="1638"/>
      <c r="E6" s="546" t="str">
        <f>B2&amp;".3"</f>
        <v>.3</v>
      </c>
      <c r="F6" s="553" t="s">
        <v>561</v>
      </c>
      <c r="G6" s="1646" t="s">
        <v>560</v>
      </c>
      <c r="H6" s="541"/>
      <c r="I6" s="541"/>
      <c r="J6" s="289"/>
      <c r="K6" s="543"/>
      <c r="AF6" s="1631">
        <v>0</v>
      </c>
    </row>
    <row customHeight="1" ht="18.75" hidden="1">
      <c r="B7" s="2099"/>
      <c r="C7" s="1167"/>
      <c r="D7" s="1638"/>
      <c r="E7" s="546" t="str">
        <f>B2&amp;".4"</f>
        <v>.4</v>
      </c>
      <c r="F7" s="553" t="s">
        <v>562</v>
      </c>
      <c r="G7" s="1646" t="s">
        <v>554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560</v>
      </c>
      <c r="H9" s="541"/>
      <c r="I9" s="541"/>
      <c r="J9" s="542" t="s">
        <v>563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564</v>
      </c>
      <c r="H11" s="541"/>
      <c r="I11" s="541"/>
      <c r="J11" s="289" t="s">
        <v>565</v>
      </c>
      <c r="K11" s="543"/>
      <c r="AF11" s="1631">
        <v>0</v>
      </c>
    </row>
    <row customHeight="1" ht="11.25" hidden="1">
      <c r="AF12" s="1631">
        <v>0</v>
      </c>
    </row>
    <row customHeight="1" ht="22.5" hidden="1">
      <c r="D13" s="1638"/>
      <c r="E13" s="546"/>
      <c r="F13" s="540"/>
      <c r="G13" s="969" t="s">
        <v>566</v>
      </c>
      <c r="H13" s="545"/>
      <c r="I13" s="545"/>
      <c r="J13" s="745" t="s">
        <v>567</v>
      </c>
      <c r="K13" s="543"/>
      <c r="AF13" s="1631">
        <v>0</v>
      </c>
    </row>
    <row customHeight="1" ht="11.25" hidden="1">
      <c r="AF14" s="1631">
        <v>0</v>
      </c>
    </row>
    <row customHeight="1" ht="22.5" hidden="1">
      <c r="D15" s="1638"/>
      <c r="E15" s="546"/>
      <c r="F15" s="540"/>
      <c r="G15" s="1646" t="s">
        <v>568</v>
      </c>
      <c r="H15" s="545"/>
      <c r="I15" s="545"/>
      <c r="J15" s="289" t="s">
        <v>569</v>
      </c>
      <c r="K15" s="543"/>
      <c r="AF15" s="1631">
        <v>0</v>
      </c>
    </row>
    <row customHeight="1" ht="11.25" hidden="1">
      <c r="AF16" s="1631">
        <v>0</v>
      </c>
    </row>
    <row customHeight="1" ht="22.5" hidden="1">
      <c r="D17" s="1638"/>
      <c r="E17" s="546"/>
      <c r="F17" s="540"/>
      <c r="G17" s="1646" t="s">
        <v>570</v>
      </c>
      <c r="H17" s="545"/>
      <c r="I17" s="545"/>
      <c r="J17" s="289" t="s">
        <v>571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"ХТК"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572</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306</v>
      </c>
      <c r="F28" s="2370"/>
      <c r="G28" s="2370"/>
      <c r="H28" s="1645"/>
      <c r="I28" s="1645"/>
      <c r="J28" s="2127"/>
      <c r="AF28" s="1631">
        <v>11</v>
      </c>
    </row>
    <row customHeight="1" ht="24">
      <c r="E29" s="1646" t="s">
        <v>88</v>
      </c>
      <c r="F29" s="1653" t="s">
        <v>308</v>
      </c>
      <c r="G29" s="1653" t="s">
        <v>574</v>
      </c>
      <c r="H29" s="1653" t="s">
        <v>309</v>
      </c>
      <c r="I29" s="1653" t="s">
        <v>309</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560</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560</v>
      </c>
      <c r="H31" s="558">
        <f>SUMIF($K33:$K71,$K31,H33:H71)</f>
        <v>0</v>
      </c>
      <c r="I31" s="558">
        <f>SUMIF($K33:$K71,$K31,I33:I71)</f>
        <v>0</v>
      </c>
      <c r="J31" s="289" t="str">
        <f>FHD_NOTE_P_2</f>
        <v>Указывается суммарная себестоимость производимых товаров.</v>
      </c>
      <c r="K31" s="1636" t="s">
        <v>575</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560</v>
      </c>
      <c r="H32" s="557"/>
      <c r="I32" s="557"/>
      <c r="J32" s="289" t="str">
        <f>FHD_NOTE_P_3</f>
        <v/>
      </c>
      <c r="K32" s="1636" t="str">
        <f>IF((LEN(E32)-LEN(SUBSTITUTE(E32,".","")))/LEN(".")=1,"p","")</f>
        <v>p</v>
      </c>
      <c r="AF32" s="1631">
        <v>11</v>
      </c>
    </row>
    <row customHeight="1" ht="11.25">
      <c r="A33" s="2371" t="s">
        <v>576</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560</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578</v>
      </c>
      <c r="D41" s="1638"/>
      <c r="E41" s="546" t="str">
        <f>FHD_NUM_P_5</f>
        <v/>
      </c>
      <c r="F41" s="1524" t="str">
        <f>FHD_P_5</f>
        <v/>
      </c>
      <c r="G41" s="1878" t="s">
        <v>560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560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560</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560</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579</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580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581</v>
      </c>
      <c r="C47" s="1636"/>
      <c r="D47" s="575"/>
      <c r="E47" s="546" t="str">
        <f>FHD_NUM_P_11</f>
        <v>2.4</v>
      </c>
      <c r="F47" s="1524" t="str">
        <f>FHD_P_11</f>
        <v>Расходы на приобретение холодной воды, используемой в технологическом процессе</v>
      </c>
      <c r="G47" s="1878" t="s">
        <v>560</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582</v>
      </c>
      <c r="C48" s="1636"/>
      <c r="D48" s="1638"/>
      <c r="E48" s="546" t="str">
        <f>FHD_NUM_P_12</f>
        <v>2.5</v>
      </c>
      <c r="F48" s="1524" t="str">
        <f>FHD_P_12</f>
        <v>Расходы на  химические реагенты, используемые в технологическом процессе</v>
      </c>
      <c r="G48" s="1878" t="s">
        <v>560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560</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560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560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560</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560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560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560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560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560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560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560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560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560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560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560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560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560</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312</v>
      </c>
      <c r="H66" s="1649" t="s">
        <v>583</v>
      </c>
      <c r="I66" s="1649" t="s">
        <v>583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584</v>
      </c>
      <c r="C67" s="1636"/>
      <c r="D67" s="1638"/>
      <c r="E67" s="546" t="str">
        <f>FHD_NUM_P_31</f>
        <v/>
      </c>
      <c r="F67" s="1524" t="str">
        <f>FHD_P_31</f>
        <v/>
      </c>
      <c r="G67" s="1878" t="s">
        <v>560</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312</v>
      </c>
      <c r="H68" s="1649" t="s">
        <v>583</v>
      </c>
      <c r="I68" s="1649" t="s">
        <v>583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560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585</v>
      </c>
      <c r="G71" s="572"/>
      <c r="H71" s="573"/>
      <c r="I71" s="573"/>
      <c r="J71" s="301"/>
      <c r="K71" s="1636"/>
      <c r="L71" s="1636"/>
      <c r="M71" s="1636"/>
      <c r="R71" s="1636"/>
      <c r="U71" s="544"/>
      <c r="AA71" s="1632"/>
      <c r="AB71" s="1632"/>
      <c r="AC71" s="1632"/>
      <c r="AD71" s="1632"/>
      <c r="AE71" s="1632"/>
      <c r="AF71" s="1160">
        <v>14</v>
      </c>
    </row>
    <row s="1366" customFormat="1" customHeight="1" ht="18.75">
      <c r="A72" s="989" t="s">
        <v>586</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560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560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560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560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560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560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560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560</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587</v>
      </c>
      <c r="C80" s="1636"/>
      <c r="D80" s="1638"/>
      <c r="E80" s="546" t="str">
        <f>FHD_NUM_P_42</f>
        <v/>
      </c>
      <c r="F80" s="2073" t="str">
        <f>FHD_P_42</f>
        <v/>
      </c>
      <c r="G80" s="2071" t="s">
        <v>560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312</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588</v>
      </c>
      <c r="C82" s="735"/>
      <c r="D82" s="733"/>
      <c r="E82" s="546" t="str">
        <f>FHD_NUM_P_44</f>
        <v/>
      </c>
      <c r="F82" s="1880" t="str">
        <f>FHD_P_44</f>
        <v/>
      </c>
      <c r="G82" s="1881" t="s">
        <v>589</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589</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589</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589</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590</v>
      </c>
      <c r="C91" s="735"/>
      <c r="D91" s="733"/>
      <c r="E91" s="546" t="str">
        <f>FHD_NUM_P_53</f>
        <v/>
      </c>
      <c r="F91" s="1880" t="str">
        <f>FHD_P_53</f>
        <v/>
      </c>
      <c r="G91" s="1881" t="s">
        <v>589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591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592</v>
      </c>
      <c r="D96" s="1638"/>
      <c r="E96" s="546" t="str">
        <f>FHD_NUM_P_58</f>
        <v/>
      </c>
      <c r="F96" s="1880" t="str">
        <f>FHD_P_58</f>
        <v/>
      </c>
      <c r="G96" s="1881" t="s">
        <v>589</v>
      </c>
      <c r="H96" s="977"/>
      <c r="I96" s="577"/>
      <c r="J96" s="289" t="str">
        <f>FHD_NOTE_P_58</f>
        <v/>
      </c>
      <c r="K96" s="543"/>
      <c r="AF96" s="1631">
        <v>0</v>
      </c>
    </row>
    <row customHeight="1" ht="18.75" hidden="1">
      <c r="A97" s="2371"/>
      <c r="D97" s="1638"/>
      <c r="E97" s="546" t="str">
        <f>FHD_NUM_P_59</f>
        <v/>
      </c>
      <c r="F97" s="1880" t="str">
        <f>FHD_P_59</f>
        <v/>
      </c>
      <c r="G97" s="1881" t="s">
        <v>589</v>
      </c>
      <c r="H97" s="977"/>
      <c r="I97" s="577"/>
      <c r="J97" s="289" t="str">
        <f>FHD_NOTE_P_59</f>
        <v/>
      </c>
      <c r="K97" s="543"/>
      <c r="AF97" s="1631">
        <v>0</v>
      </c>
    </row>
    <row customHeight="1" ht="18.75" hidden="1">
      <c r="A98" s="2371"/>
      <c r="D98" s="1638"/>
      <c r="E98" s="546" t="str">
        <f>FHD_NUM_P_60</f>
        <v/>
      </c>
      <c r="F98" s="1880" t="str">
        <f>FHD_P_60</f>
        <v/>
      </c>
      <c r="G98" s="1881" t="s">
        <v>589</v>
      </c>
      <c r="H98" s="977"/>
      <c r="I98" s="577"/>
      <c r="J98" s="289" t="str">
        <f>FHD_NOTE_P_60</f>
        <v/>
      </c>
      <c r="K98" s="543"/>
      <c r="AF98" s="1631">
        <v>0</v>
      </c>
    </row>
    <row s="1366" customFormat="1" customHeight="1" ht="18.75">
      <c r="A99" s="2371" t="s">
        <v>593</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564</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594</v>
      </c>
      <c r="G101" s="572"/>
      <c r="H101" s="573"/>
      <c r="I101" s="573"/>
      <c r="J101" s="1004" t="s">
        <v>595</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564</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591</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596</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591</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591</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591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591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591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591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598</v>
      </c>
      <c r="H112" s="577"/>
      <c r="I112" s="577"/>
      <c r="J112" s="289" t="str">
        <f>FHD_NOTE_P_72</f>
        <v/>
      </c>
      <c r="K112" s="543"/>
      <c r="AF112" s="1631">
        <v>19</v>
      </c>
    </row>
    <row customHeight="1" ht="18.75">
      <c r="A113" s="989" t="s">
        <v>599</v>
      </c>
      <c r="D113" s="1638"/>
      <c r="E113" s="546" t="str">
        <f>FHD_NUM_P_73</f>
        <v>14</v>
      </c>
      <c r="F113" s="1880" t="str">
        <f>FHD_P_73</f>
        <v>Среднесписочная численность административно-управленческого персонала</v>
      </c>
      <c r="G113" s="970" t="s">
        <v>598</v>
      </c>
      <c r="H113" s="968"/>
      <c r="I113" s="968"/>
      <c r="J113" s="289" t="str">
        <f>FHD_NOTE_P_73</f>
        <v/>
      </c>
      <c r="K113" s="543"/>
      <c r="AF113" s="1631">
        <v>0</v>
      </c>
    </row>
    <row customHeight="1" ht="33.75" hidden="1">
      <c r="A114" s="989" t="s">
        <v>600</v>
      </c>
      <c r="D114" s="1638"/>
      <c r="E114" s="546" t="str">
        <f>FHD_NUM_P_74</f>
        <v/>
      </c>
      <c r="F114" s="1880" t="str">
        <f>FHD_P_74</f>
        <v/>
      </c>
      <c r="G114" s="1876" t="s">
        <v>601</v>
      </c>
      <c r="H114" s="577"/>
      <c r="I114" s="577"/>
      <c r="J114" s="289" t="str">
        <f>FHD_NOTE_P_74</f>
        <v/>
      </c>
      <c r="K114" s="543"/>
      <c r="AF114" s="1631">
        <v>0</v>
      </c>
    </row>
    <row s="1635" customFormat="1" customHeight="1" ht="18.75" hidden="1">
      <c r="A115" s="2373" t="s">
        <v>602</v>
      </c>
      <c r="B115" s="910"/>
      <c r="C115" s="735"/>
      <c r="D115" s="733"/>
      <c r="E115" s="546" t="str">
        <f>FHD_NUM_P_75</f>
        <v/>
      </c>
      <c r="F115" s="1880" t="str">
        <f>FHD_P_75</f>
        <v/>
      </c>
      <c r="G115" s="1876" t="s">
        <v>566</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566</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566</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603</v>
      </c>
      <c r="G119" s="747"/>
      <c r="H119" s="748"/>
      <c r="I119" s="748"/>
      <c r="J119" s="1003" t="s">
        <v>604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605</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568</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594</v>
      </c>
      <c r="G122" s="572"/>
      <c r="H122" s="573"/>
      <c r="I122" s="573"/>
      <c r="J122" s="1004" t="s">
        <v>606</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570</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594</v>
      </c>
      <c r="G125" s="572"/>
      <c r="H125" s="573"/>
      <c r="I125" s="573"/>
      <c r="J125" s="1004" t="s">
        <v>607</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608</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609</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596</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312</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596</v>
      </c>
      <c r="D129" s="1638"/>
      <c r="E129" s="546" t="str">
        <f>FHD_NUM_P_83</f>
        <v>19.1</v>
      </c>
      <c r="F129" s="1524" t="str">
        <f>FHD_P_83</f>
        <v>Информация о показателях физического износа объектов теплоснабжения</v>
      </c>
      <c r="G129" s="1878" t="s">
        <v>312</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596</v>
      </c>
      <c r="D130" s="1638"/>
      <c r="E130" s="546" t="str">
        <f>FHD_NUM_P_84</f>
        <v>19.2</v>
      </c>
      <c r="F130" s="1524" t="str">
        <f>FHD_P_84</f>
        <v>Информация о показателях энергетической эффективности объектов теплоснабжения</v>
      </c>
      <c r="G130" s="1878" t="s">
        <v>312</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38AFD8-FBE8-33C8-3718-17DB95C12A25}"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"ХТК"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306</v>
      </c>
      <c r="F9" s="2102"/>
      <c r="G9" s="2102"/>
      <c r="H9" s="2102"/>
      <c r="I9" s="2102"/>
      <c r="J9" s="2102"/>
      <c r="K9" s="2102"/>
      <c r="L9" s="2102"/>
      <c r="M9" s="2102"/>
      <c r="N9" s="2102"/>
      <c r="O9" s="2102"/>
      <c r="P9" s="2102"/>
      <c r="Q9" s="2102"/>
      <c r="R9" s="2103"/>
      <c r="S9" s="2127" t="s">
        <v>307</v>
      </c>
      <c r="T9" s="334"/>
      <c r="CF9" s="505">
        <v>19</v>
      </c>
    </row>
    <row customHeight="1" ht="48.29999999999999">
      <c r="D10" s="551" t="s">
        <v>88</v>
      </c>
      <c r="E10" s="2127" t="s">
        <v>88</v>
      </c>
      <c r="F10" s="2127"/>
      <c r="G10" s="521" t="s">
        <v>308</v>
      </c>
      <c r="H10" s="2127" t="s">
        <v>88</v>
      </c>
      <c r="I10" s="2127"/>
      <c r="J10" s="521" t="s">
        <v>610</v>
      </c>
      <c r="K10" s="521" t="s">
        <v>611</v>
      </c>
      <c r="L10" s="2127" t="s">
        <v>88</v>
      </c>
      <c r="M10" s="2127"/>
      <c r="N10" s="521" t="s">
        <v>612</v>
      </c>
      <c r="O10" s="521" t="s">
        <v>613</v>
      </c>
      <c r="P10" s="521" t="s">
        <v>614</v>
      </c>
      <c r="Q10" s="521" t="s">
        <v>615</v>
      </c>
      <c r="R10" s="521" t="s">
        <v>616</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382</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572</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618</v>
      </c>
      <c r="F17" s="2376"/>
      <c r="G17" s="2376"/>
      <c r="H17" s="2376"/>
      <c r="I17" s="2376"/>
      <c r="J17" s="2376"/>
      <c r="K17" s="2376"/>
      <c r="L17" s="2376"/>
      <c r="M17" s="2376"/>
      <c r="N17" s="2376"/>
      <c r="O17" s="2376"/>
      <c r="P17" s="2376"/>
      <c r="Q17" s="558">
        <f>SUMIF(T18:T19,"i",Q18:Q19)</f>
        <v>0</v>
      </c>
      <c r="R17" s="1017"/>
      <c r="S17" s="897" t="s">
        <v>619</v>
      </c>
      <c r="T17" s="717" t="s">
        <v>620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621</v>
      </c>
      <c r="F20" s="2376"/>
      <c r="G20" s="2376"/>
      <c r="H20" s="2376"/>
      <c r="I20" s="2376"/>
      <c r="J20" s="2376"/>
      <c r="K20" s="2376"/>
      <c r="L20" s="2376"/>
      <c r="M20" s="2376"/>
      <c r="N20" s="2376"/>
      <c r="O20" s="2376"/>
      <c r="P20" s="2376"/>
      <c r="Q20" s="558">
        <f>SUMIF(T21:T22,"i",Q21:Q22)</f>
        <v>0</v>
      </c>
      <c r="R20" s="1017"/>
      <c r="S20" s="709" t="s">
        <v>622</v>
      </c>
      <c r="T20" s="717" t="s">
        <v>620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93F88E-57CF-65D8-5C78-585864C3D1C3}"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623</v>
      </c>
      <c r="C2" s="2053" t="s">
        <v>624</v>
      </c>
      <c r="D2" s="2052" t="s">
        <v>625</v>
      </c>
      <c r="E2" s="2056">
        <f>RIGHT(I2,LEN(I2)-SEARCH("#",SUBSTITUTE(I2,".","#",LEN(I2)-LEN(SUBSTITUTE(I2,".","")))))</f>
      </c>
      <c r="F2" s="2058">
        <f>J2</f>
        <v>0</v>
      </c>
      <c r="G2" s="1636"/>
      <c r="H2" s="2059"/>
      <c r="I2" s="2049"/>
      <c r="J2" s="540"/>
      <c r="K2" s="2019" t="s">
        <v>564</v>
      </c>
      <c r="L2" s="751"/>
      <c r="M2" s="751"/>
      <c r="N2" s="543"/>
      <c r="O2" s="1525" t="s">
        <v>565</v>
      </c>
      <c r="P2" s="543"/>
      <c r="Q2" s="1636"/>
      <c r="R2" s="1636"/>
      <c r="W2" s="1636"/>
      <c r="Z2" s="544"/>
      <c r="AF2" s="1632"/>
      <c r="AG2" s="1632"/>
      <c r="AH2" s="1632"/>
      <c r="AI2" s="1632"/>
      <c r="AJ2" s="1632"/>
      <c r="AK2" s="1366">
        <v>0</v>
      </c>
    </row>
    <row customHeight="1" ht="11.25" hidden="1">
      <c r="E3" s="2051" t="s">
        <v>626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627</v>
      </c>
      <c r="J6" s="2307"/>
      <c r="K6" s="2307"/>
      <c r="L6" s="2307"/>
      <c r="M6" s="2307"/>
      <c r="O6" s="556"/>
      <c r="AK6" s="1631">
        <v>55</v>
      </c>
    </row>
    <row customHeight="1" ht="25.2">
      <c r="I7" s="2249" t="str">
        <f>IF(org=0,"Не определено",org)</f>
        <v>АО "ХТК"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628</v>
      </c>
      <c r="I10" s="711"/>
      <c r="J10" s="2367" t="s">
        <v>105</v>
      </c>
      <c r="K10" s="2368"/>
      <c r="L10" s="2029" t="str">
        <f>IF(L9="","",INDEX(DIFFERENTIATION_UNMERGE_VD,MATCH(L9,DIFFERENTIATION_ID_DIFF,0)))</f>
        <v/>
      </c>
      <c r="M10" s="2029">
        <f>IF(M9="","",INDEX(DIFFERENTIATION_UNMERGE_VD,MATCH(M9,DIFFERENTIATION_ID_DIFF,0)))</f>
        <v>0</v>
      </c>
      <c r="O10" s="2127" t="s">
        <v>307</v>
      </c>
      <c r="AK10" s="1631">
        <v>11</v>
      </c>
    </row>
    <row customHeight="1" ht="11.549999999999999">
      <c r="E11" s="2050" t="s">
        <v>629</v>
      </c>
      <c r="I11" s="711"/>
      <c r="J11" s="2367" t="s">
        <v>572</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630</v>
      </c>
      <c r="I12" s="1662"/>
      <c r="J12" s="2367" t="s">
        <v>573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631</v>
      </c>
      <c r="F13" s="2050" t="s">
        <v>632</v>
      </c>
      <c r="I13" s="2369" t="s">
        <v>306</v>
      </c>
      <c r="J13" s="2370"/>
      <c r="K13" s="2370"/>
      <c r="L13" s="2027"/>
      <c r="M13" s="2067"/>
      <c r="O13" s="2127"/>
      <c r="AK13" s="1631">
        <v>11</v>
      </c>
    </row>
    <row customHeight="1" ht="24">
      <c r="I14" s="2020" t="s">
        <v>88</v>
      </c>
      <c r="J14" s="2020" t="s">
        <v>308</v>
      </c>
      <c r="K14" s="2020" t="s">
        <v>574</v>
      </c>
      <c r="L14" s="2060" t="s">
        <v>309</v>
      </c>
      <c r="M14" s="2061" t="s">
        <v>309</v>
      </c>
      <c r="O14" s="2127"/>
      <c r="AK14" s="1631">
        <v>23</v>
      </c>
    </row>
    <row customHeight="1" ht="24">
      <c r="A15" s="2054"/>
      <c r="B15" s="2053" t="s">
        <v>633</v>
      </c>
      <c r="C15" s="2053" t="s">
        <v>634</v>
      </c>
      <c r="D15" s="2052" t="s">
        <v>635</v>
      </c>
      <c r="E15" s="2056" t="s">
        <v>636</v>
      </c>
      <c r="F15" s="2056" t="s">
        <v>636</v>
      </c>
      <c r="G15" s="1636" t="s">
        <v>596</v>
      </c>
      <c r="H15" s="2021"/>
      <c r="I15" s="1630">
        <v>1</v>
      </c>
      <c r="J15" s="2022" t="s">
        <v>637</v>
      </c>
      <c r="K15" s="2020" t="s">
        <v>312</v>
      </c>
      <c r="L15" s="662"/>
      <c r="M15" s="818"/>
      <c r="N15" s="543" t="s">
        <v>638</v>
      </c>
      <c r="O15" s="1525" t="s">
        <v>639</v>
      </c>
      <c r="P15" s="543" t="s">
        <v>638</v>
      </c>
      <c r="AK15" s="1631">
        <v>23</v>
      </c>
    </row>
    <row customHeight="1" ht="35.699999999999996">
      <c r="A16" s="2054"/>
      <c r="B16" s="2053" t="s">
        <v>640</v>
      </c>
      <c r="C16" s="2053" t="s">
        <v>641</v>
      </c>
      <c r="D16" s="2052" t="s">
        <v>625</v>
      </c>
      <c r="E16" s="2056" t="s">
        <v>636</v>
      </c>
      <c r="F16" s="2056" t="s">
        <v>636</v>
      </c>
      <c r="H16" s="2021"/>
      <c r="I16" s="1629">
        <v>2</v>
      </c>
      <c r="J16" s="2063" t="s">
        <v>642</v>
      </c>
      <c r="K16" s="2062" t="s">
        <v>564</v>
      </c>
      <c r="L16" s="2068"/>
      <c r="M16" s="1676"/>
      <c r="N16" s="543" t="s">
        <v>638</v>
      </c>
      <c r="O16" s="1525" t="s">
        <v>643</v>
      </c>
      <c r="P16" s="543" t="s">
        <v>638</v>
      </c>
      <c r="AK16" s="1631">
        <v>34</v>
      </c>
    </row>
    <row s="1642" customFormat="1" customHeight="1" ht="17.25" hidden="1">
      <c r="A17" s="1167"/>
      <c r="B17" s="1167"/>
      <c r="C17" s="1167"/>
      <c r="D17" s="1167"/>
      <c r="E17" s="1167"/>
      <c r="H17" s="1324"/>
      <c r="I17" s="1013" t="s">
        <v>644</v>
      </c>
      <c r="J17" s="991"/>
      <c r="K17" s="1013"/>
      <c r="L17" s="992"/>
      <c r="M17" s="992"/>
      <c r="O17" s="1385"/>
      <c r="AK17" s="1636">
        <v>1</v>
      </c>
    </row>
    <row s="1366" customFormat="1" customHeight="1" ht="24">
      <c r="A18" s="987"/>
      <c r="B18" s="987"/>
      <c r="C18" s="987"/>
      <c r="D18" s="987"/>
      <c r="E18" s="987"/>
      <c r="G18" s="1636"/>
      <c r="H18" s="1633"/>
      <c r="I18" s="570"/>
      <c r="J18" s="571" t="s">
        <v>594</v>
      </c>
      <c r="K18" s="572"/>
      <c r="L18" s="2070"/>
      <c r="M18" s="573"/>
      <c r="N18" s="543"/>
      <c r="O18" s="1525" t="s">
        <v>595</v>
      </c>
      <c r="P18" s="543"/>
      <c r="Q18" s="1636"/>
      <c r="R18" s="1636"/>
      <c r="W18" s="1636"/>
      <c r="Z18" s="544"/>
      <c r="AF18" s="1632"/>
      <c r="AG18" s="1632"/>
      <c r="AH18" s="1632"/>
      <c r="AI18" s="1632"/>
      <c r="AJ18" s="1632"/>
      <c r="AK18" s="1366">
        <v>23</v>
      </c>
    </row>
    <row customHeight="1" ht="19.95">
      <c r="A19" s="2054"/>
      <c r="B19" s="2053" t="s">
        <v>645</v>
      </c>
      <c r="C19" s="2053" t="s">
        <v>646</v>
      </c>
      <c r="D19" s="2052" t="s">
        <v>625</v>
      </c>
      <c r="E19" s="2056" t="s">
        <v>636</v>
      </c>
      <c r="F19" s="2056" t="s">
        <v>636</v>
      </c>
      <c r="H19" s="2021"/>
      <c r="I19" s="1664">
        <v>3</v>
      </c>
      <c r="J19" s="2022" t="s">
        <v>646</v>
      </c>
      <c r="K19" s="2018" t="s">
        <v>564</v>
      </c>
      <c r="L19" s="727"/>
      <c r="M19" s="557"/>
      <c r="N19" s="543"/>
      <c r="O19" s="1525" t="s">
        <v>647</v>
      </c>
      <c r="P19" s="543"/>
      <c r="AK19" s="1631">
        <v>19</v>
      </c>
    </row>
    <row customHeight="1" ht="77.7">
      <c r="A20" s="2054"/>
      <c r="B20" s="2053" t="s">
        <v>648</v>
      </c>
      <c r="C20" s="2053" t="s">
        <v>649</v>
      </c>
      <c r="D20" s="2052" t="s">
        <v>625</v>
      </c>
      <c r="E20" s="2056" t="s">
        <v>636</v>
      </c>
      <c r="F20" s="2056" t="s">
        <v>636</v>
      </c>
      <c r="H20" s="2021"/>
      <c r="I20" s="1664">
        <v>4</v>
      </c>
      <c r="J20" s="2022" t="s">
        <v>650</v>
      </c>
      <c r="K20" s="2018" t="s">
        <v>591</v>
      </c>
      <c r="L20" s="727"/>
      <c r="M20" s="557"/>
      <c r="N20" s="543"/>
      <c r="O20" s="1525"/>
      <c r="P20" s="543"/>
      <c r="AK20" s="1631">
        <v>74</v>
      </c>
    </row>
    <row customHeight="1" ht="35.699999999999996">
      <c r="A21" s="2054"/>
      <c r="B21" s="2053" t="s">
        <v>651</v>
      </c>
      <c r="C21" s="2053" t="s">
        <v>652</v>
      </c>
      <c r="D21" s="2052" t="s">
        <v>625</v>
      </c>
      <c r="E21" s="2056" t="s">
        <v>636</v>
      </c>
      <c r="F21" s="2056" t="s">
        <v>636</v>
      </c>
      <c r="H21" s="2021"/>
      <c r="I21" s="1664">
        <v>5</v>
      </c>
      <c r="J21" s="2022" t="s">
        <v>653</v>
      </c>
      <c r="K21" s="2018" t="s">
        <v>591</v>
      </c>
      <c r="L21" s="727"/>
      <c r="M21" s="557"/>
      <c r="N21" s="543"/>
      <c r="O21" s="1525" t="s">
        <v>647</v>
      </c>
      <c r="P21" s="543"/>
      <c r="AK21" s="1631">
        <v>34</v>
      </c>
    </row>
    <row customHeight="1" ht="48.29999999999999">
      <c r="A22" s="2054"/>
      <c r="B22" s="2053" t="s">
        <v>654</v>
      </c>
      <c r="C22" s="2053" t="s">
        <v>655</v>
      </c>
      <c r="D22" s="2052" t="s">
        <v>625</v>
      </c>
      <c r="E22" s="2056" t="s">
        <v>636</v>
      </c>
      <c r="F22" s="2056" t="s">
        <v>636</v>
      </c>
      <c r="H22" s="2021"/>
      <c r="I22" s="1664">
        <v>6</v>
      </c>
      <c r="J22" s="2022" t="s">
        <v>656</v>
      </c>
      <c r="K22" s="2018" t="s">
        <v>591</v>
      </c>
      <c r="L22" s="727"/>
      <c r="M22" s="557"/>
      <c r="N22" s="543"/>
      <c r="O22" s="1525" t="s">
        <v>657</v>
      </c>
      <c r="P22" s="543"/>
      <c r="AK22" s="1631">
        <v>46</v>
      </c>
    </row>
    <row customHeight="1" ht="19.95">
      <c r="A23" s="2054"/>
      <c r="B23" s="2053" t="s">
        <v>658</v>
      </c>
      <c r="C23" s="2053" t="s">
        <v>659</v>
      </c>
      <c r="D23" s="2052" t="s">
        <v>625</v>
      </c>
      <c r="E23" s="2056" t="s">
        <v>636</v>
      </c>
      <c r="F23" s="2056" t="s">
        <v>636</v>
      </c>
      <c r="H23" s="2021"/>
      <c r="I23" s="1664" t="s">
        <v>660</v>
      </c>
      <c r="J23" s="1524" t="s">
        <v>661</v>
      </c>
      <c r="K23" s="2018" t="s">
        <v>591</v>
      </c>
      <c r="L23" s="727"/>
      <c r="M23" s="557"/>
      <c r="N23" s="543"/>
      <c r="O23" s="1525" t="s">
        <v>647</v>
      </c>
      <c r="P23" s="543"/>
      <c r="AK23" s="1631">
        <v>19</v>
      </c>
    </row>
    <row customHeight="1" ht="19.95">
      <c r="A24" s="2054"/>
      <c r="B24" s="2053" t="s">
        <v>662</v>
      </c>
      <c r="C24" s="2053" t="s">
        <v>663</v>
      </c>
      <c r="D24" s="2052" t="s">
        <v>625</v>
      </c>
      <c r="E24" s="2056" t="s">
        <v>636</v>
      </c>
      <c r="F24" s="2056" t="s">
        <v>636</v>
      </c>
      <c r="H24" s="2021"/>
      <c r="I24" s="1664" t="s">
        <v>664</v>
      </c>
      <c r="J24" s="1524" t="s">
        <v>665</v>
      </c>
      <c r="K24" s="2018" t="s">
        <v>591</v>
      </c>
      <c r="L24" s="727"/>
      <c r="M24" s="557"/>
      <c r="N24" s="543"/>
      <c r="O24" s="1525"/>
      <c r="P24" s="543"/>
      <c r="AK24" s="1631">
        <v>19</v>
      </c>
    </row>
    <row customHeight="1" ht="24">
      <c r="A25" s="2054"/>
      <c r="B25" s="2053" t="s">
        <v>666</v>
      </c>
      <c r="C25" s="2053" t="s">
        <v>667</v>
      </c>
      <c r="D25" s="2052" t="s">
        <v>625</v>
      </c>
      <c r="E25" s="2056" t="s">
        <v>636</v>
      </c>
      <c r="F25" s="2056" t="s">
        <v>636</v>
      </c>
      <c r="H25" s="2021"/>
      <c r="I25" s="1664" t="s">
        <v>668</v>
      </c>
      <c r="J25" s="1524" t="s">
        <v>669</v>
      </c>
      <c r="K25" s="2018" t="s">
        <v>591</v>
      </c>
      <c r="L25" s="727"/>
      <c r="M25" s="557"/>
      <c r="N25" s="543"/>
      <c r="O25" s="1525"/>
      <c r="P25" s="543"/>
      <c r="AK25" s="1631">
        <v>23</v>
      </c>
    </row>
    <row customHeight="1" ht="24">
      <c r="A26" s="2054"/>
      <c r="B26" s="2053" t="s">
        <v>670</v>
      </c>
      <c r="C26" s="2053" t="s">
        <v>671</v>
      </c>
      <c r="D26" s="2052" t="s">
        <v>625</v>
      </c>
      <c r="E26" s="2056" t="s">
        <v>636</v>
      </c>
      <c r="F26" s="2056" t="s">
        <v>636</v>
      </c>
      <c r="H26" s="2021"/>
      <c r="I26" s="1664">
        <v>7</v>
      </c>
      <c r="J26" s="2022" t="s">
        <v>671</v>
      </c>
      <c r="K26" s="2018" t="s">
        <v>672</v>
      </c>
      <c r="L26" s="727"/>
      <c r="M26" s="557"/>
      <c r="N26" s="543"/>
      <c r="O26" s="1525"/>
      <c r="P26" s="543"/>
      <c r="AK26" s="1631">
        <v>23</v>
      </c>
    </row>
    <row customHeight="1" ht="24">
      <c r="A27" s="2054"/>
      <c r="B27" s="2053" t="s">
        <v>673</v>
      </c>
      <c r="C27" s="2053" t="s">
        <v>674</v>
      </c>
      <c r="D27" s="2052" t="s">
        <v>625</v>
      </c>
      <c r="E27" s="2056" t="s">
        <v>636</v>
      </c>
      <c r="F27" s="2056" t="s">
        <v>636</v>
      </c>
      <c r="H27" s="2021"/>
      <c r="I27" s="1664">
        <v>8</v>
      </c>
      <c r="J27" s="2022" t="s">
        <v>674</v>
      </c>
      <c r="K27" s="2018" t="s">
        <v>597</v>
      </c>
      <c r="L27" s="727"/>
      <c r="M27" s="557"/>
      <c r="N27" s="543"/>
      <c r="O27" s="1525"/>
      <c r="P27" s="543"/>
      <c r="AK27" s="1631">
        <v>23</v>
      </c>
    </row>
    <row customHeight="1" ht="35.699999999999996">
      <c r="A28" s="2054"/>
      <c r="B28" s="2053" t="s">
        <v>675</v>
      </c>
      <c r="C28" s="2053" t="s">
        <v>676</v>
      </c>
      <c r="D28" s="2052" t="s">
        <v>625</v>
      </c>
      <c r="E28" s="2056" t="s">
        <v>636</v>
      </c>
      <c r="F28" s="2056" t="s">
        <v>636</v>
      </c>
      <c r="H28" s="2021"/>
      <c r="I28" s="1675">
        <v>9</v>
      </c>
      <c r="J28" s="2022" t="s">
        <v>677</v>
      </c>
      <c r="K28" s="2018" t="s">
        <v>568</v>
      </c>
      <c r="L28" s="727"/>
      <c r="M28" s="557"/>
      <c r="N28" s="543"/>
      <c r="O28" s="1525"/>
      <c r="P28" s="543"/>
      <c r="AK28" s="1631">
        <v>34</v>
      </c>
    </row>
    <row customHeight="1" ht="35.699999999999996">
      <c r="A29" s="2054"/>
      <c r="B29" s="2053" t="s">
        <v>678</v>
      </c>
      <c r="C29" s="2053" t="s">
        <v>679</v>
      </c>
      <c r="D29" s="2052" t="s">
        <v>625</v>
      </c>
      <c r="E29" s="2056" t="s">
        <v>636</v>
      </c>
      <c r="F29" s="2056" t="s">
        <v>636</v>
      </c>
      <c r="H29" s="2021"/>
      <c r="I29" s="1675">
        <v>10</v>
      </c>
      <c r="J29" s="2022" t="s">
        <v>680</v>
      </c>
      <c r="K29" s="2018" t="s">
        <v>568</v>
      </c>
      <c r="L29" s="727"/>
      <c r="M29" s="557"/>
      <c r="N29" s="543"/>
      <c r="O29" s="1525"/>
      <c r="P29" s="543"/>
      <c r="AK29" s="1631">
        <v>34</v>
      </c>
    </row>
    <row customHeight="1" ht="24">
      <c r="A30" s="2054"/>
      <c r="B30" s="2053" t="s">
        <v>681</v>
      </c>
      <c r="C30" s="2053" t="s">
        <v>682</v>
      </c>
      <c r="D30" s="2052" t="s">
        <v>625</v>
      </c>
      <c r="E30" s="2056" t="s">
        <v>636</v>
      </c>
      <c r="F30" s="2056" t="s">
        <v>636</v>
      </c>
      <c r="H30" s="2021"/>
      <c r="I30" s="1675">
        <v>11</v>
      </c>
      <c r="J30" s="2022" t="s">
        <v>682</v>
      </c>
      <c r="K30" s="2018" t="s">
        <v>598</v>
      </c>
      <c r="L30" s="2069"/>
      <c r="M30" s="1621"/>
      <c r="N30" s="543"/>
      <c r="O30" s="1525"/>
      <c r="P30" s="543"/>
      <c r="AK30" s="1631">
        <v>23</v>
      </c>
    </row>
    <row customHeight="1" ht="24">
      <c r="A31" s="2054"/>
      <c r="B31" s="2053" t="s">
        <v>683</v>
      </c>
      <c r="C31" s="2053" t="s">
        <v>684</v>
      </c>
      <c r="D31" s="2052" t="s">
        <v>625</v>
      </c>
      <c r="E31" s="2056" t="s">
        <v>636</v>
      </c>
      <c r="F31" s="2056" t="s">
        <v>636</v>
      </c>
      <c r="H31" s="2021"/>
      <c r="I31" s="1675">
        <v>12</v>
      </c>
      <c r="J31" s="2022" t="s">
        <v>684</v>
      </c>
      <c r="K31" s="2018" t="s">
        <v>598</v>
      </c>
      <c r="L31" s="2069"/>
      <c r="M31" s="1621"/>
      <c r="N31" s="543"/>
      <c r="O31" s="1525"/>
      <c r="P31" s="543"/>
      <c r="AK31" s="1631">
        <v>23</v>
      </c>
    </row>
    <row customHeight="1" ht="48.29999999999999">
      <c r="A32" s="2054"/>
      <c r="B32" s="2053" t="s">
        <v>685</v>
      </c>
      <c r="C32" s="2053" t="s">
        <v>686</v>
      </c>
      <c r="D32" s="2052" t="s">
        <v>625</v>
      </c>
      <c r="E32" s="2056" t="s">
        <v>636</v>
      </c>
      <c r="F32" s="2056" t="s">
        <v>636</v>
      </c>
      <c r="H32" s="2021"/>
      <c r="I32" s="1675">
        <v>13</v>
      </c>
      <c r="J32" s="2022" t="s">
        <v>687</v>
      </c>
      <c r="K32" s="2018" t="s">
        <v>608</v>
      </c>
      <c r="L32" s="727"/>
      <c r="M32" s="557"/>
      <c r="N32" s="543"/>
      <c r="O32" s="1525" t="s">
        <v>647</v>
      </c>
      <c r="P32" s="543"/>
      <c r="AK32" s="1631">
        <v>46</v>
      </c>
    </row>
    <row s="1366" customFormat="1" customHeight="1" ht="48.29999999999999">
      <c r="A33" s="2054"/>
      <c r="B33" s="2053" t="s">
        <v>688</v>
      </c>
      <c r="C33" s="2053" t="s">
        <v>689</v>
      </c>
      <c r="D33" s="2052" t="s">
        <v>625</v>
      </c>
      <c r="E33" s="2056" t="s">
        <v>636</v>
      </c>
      <c r="F33" s="2056" t="s">
        <v>636</v>
      </c>
      <c r="G33" s="1636"/>
      <c r="H33" s="2021"/>
      <c r="I33" s="1675">
        <v>14</v>
      </c>
      <c r="J33" s="2034" t="s">
        <v>690</v>
      </c>
      <c r="K33" s="2023" t="s">
        <v>691</v>
      </c>
      <c r="L33" s="727"/>
      <c r="M33" s="557"/>
      <c r="N33" s="543"/>
      <c r="O33" s="1525" t="s">
        <v>647</v>
      </c>
      <c r="P33" s="543"/>
      <c r="Q33" s="1636"/>
      <c r="R33" s="1636"/>
      <c r="W33" s="1636"/>
      <c r="Z33" s="544"/>
      <c r="AF33" s="1632"/>
      <c r="AG33" s="1632"/>
      <c r="AH33" s="1632"/>
      <c r="AI33" s="1632"/>
      <c r="AJ33" s="1632"/>
      <c r="AK33" s="1366">
        <v>46</v>
      </c>
    </row>
    <row customHeight="1" ht="108">
      <c r="A34" s="2054"/>
      <c r="B34" s="2053" t="s">
        <v>692</v>
      </c>
      <c r="C34" s="2053" t="s">
        <v>693</v>
      </c>
      <c r="D34" s="2052" t="s">
        <v>635</v>
      </c>
      <c r="E34" s="2056" t="s">
        <v>636</v>
      </c>
      <c r="F34" s="2056" t="s">
        <v>636</v>
      </c>
      <c r="G34" s="1636" t="s">
        <v>596</v>
      </c>
      <c r="H34" s="2021"/>
      <c r="I34" s="2032">
        <v>15</v>
      </c>
      <c r="J34" s="2033" t="s">
        <v>694</v>
      </c>
      <c r="K34" s="2018" t="s">
        <v>312</v>
      </c>
      <c r="L34" s="385"/>
      <c r="M34" s="1164"/>
      <c r="N34" s="543"/>
      <c r="O34" s="1525" t="s">
        <v>639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C44765-69C3-A178-ABE8-05608B64F5B1}"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695</v>
      </c>
      <c r="C2" s="2053" t="s">
        <v>696</v>
      </c>
      <c r="D2" s="2052" t="s">
        <v>635</v>
      </c>
      <c r="E2" s="2058">
        <f>I2-3</f>
        <v>-3</v>
      </c>
      <c r="F2" s="2058">
        <f>J2</f>
        <v>0</v>
      </c>
      <c r="H2" s="1730" t="s">
        <v>451</v>
      </c>
      <c r="I2" s="2024"/>
      <c r="J2" s="1682"/>
      <c r="K2" s="2018" t="s">
        <v>312</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697</v>
      </c>
      <c r="J5" s="2248"/>
      <c r="K5" s="2248"/>
      <c r="L5" s="2248"/>
      <c r="M5" s="266"/>
      <c r="W5" s="1631">
        <v>48</v>
      </c>
    </row>
    <row customHeight="1" ht="18">
      <c r="H6" s="376"/>
      <c r="I6" s="2249" t="str">
        <f>IF(org=0,"Не определено",org)</f>
        <v>АО "ХТК"</v>
      </c>
      <c r="J6" s="2249"/>
      <c r="K6" s="2249"/>
      <c r="L6" s="2249"/>
      <c r="M6" s="266"/>
      <c r="W6" s="1631">
        <v>17</v>
      </c>
    </row>
    <row customHeight="1" ht="14.699999999999998">
      <c r="H7" s="376"/>
      <c r="I7" s="457"/>
      <c r="J7" s="463"/>
      <c r="K7" s="463"/>
      <c r="L7" s="752"/>
      <c r="M7" s="193"/>
      <c r="W7" s="1631">
        <v>14</v>
      </c>
    </row>
    <row customHeight="1" ht="14.699999999999998">
      <c r="H8" s="376"/>
      <c r="I8" s="2386" t="s">
        <v>306</v>
      </c>
      <c r="J8" s="2387"/>
      <c r="K8" s="2387"/>
      <c r="L8" s="2388"/>
      <c r="M8" s="2389" t="s">
        <v>307</v>
      </c>
      <c r="W8" s="1631">
        <v>14</v>
      </c>
    </row>
    <row customHeight="1" ht="35.699999999999996">
      <c r="E9" s="2051" t="s">
        <v>626</v>
      </c>
      <c r="F9" s="2051" t="s">
        <v>632</v>
      </c>
      <c r="H9" s="376"/>
      <c r="I9" s="2025" t="s">
        <v>88</v>
      </c>
      <c r="J9" s="2026" t="s">
        <v>308</v>
      </c>
      <c r="K9" s="2064" t="s">
        <v>574</v>
      </c>
      <c r="L9" s="2065" t="s">
        <v>309</v>
      </c>
      <c r="M9" s="2389"/>
      <c r="W9" s="1631">
        <v>34</v>
      </c>
    </row>
    <row customHeight="1" ht="35.699999999999996">
      <c r="B10" s="2053" t="s">
        <v>698</v>
      </c>
      <c r="C10" s="2053" t="s">
        <v>699</v>
      </c>
      <c r="D10" s="2052" t="s">
        <v>635</v>
      </c>
      <c r="E10" s="2056" t="s">
        <v>636</v>
      </c>
      <c r="F10" s="2056" t="s">
        <v>636</v>
      </c>
      <c r="H10" s="376"/>
      <c r="I10" s="2024" t="s">
        <v>109</v>
      </c>
      <c r="J10" s="1886" t="s">
        <v>700</v>
      </c>
      <c r="K10" s="2018" t="s">
        <v>312</v>
      </c>
      <c r="L10" s="818"/>
      <c r="M10" s="297" t="s">
        <v>701</v>
      </c>
      <c r="W10" s="1631">
        <v>34</v>
      </c>
    </row>
    <row customHeight="1" ht="50.25">
      <c r="B11" s="2053" t="s">
        <v>702</v>
      </c>
      <c r="C11" s="2053" t="s">
        <v>703</v>
      </c>
      <c r="D11" s="2052" t="s">
        <v>635</v>
      </c>
      <c r="E11" s="2056" t="s">
        <v>636</v>
      </c>
      <c r="F11" s="2056" t="s">
        <v>636</v>
      </c>
      <c r="H11" s="376"/>
      <c r="I11" s="2024" t="s">
        <v>110</v>
      </c>
      <c r="J11" s="1886" t="s">
        <v>704</v>
      </c>
      <c r="K11" s="2018" t="s">
        <v>312</v>
      </c>
      <c r="L11" s="818"/>
      <c r="M11" s="297" t="s">
        <v>701</v>
      </c>
      <c r="W11" s="1631">
        <v>48</v>
      </c>
    </row>
    <row customHeight="1" ht="48.29999999999999">
      <c r="B12" s="2053" t="s">
        <v>705</v>
      </c>
      <c r="C12" s="2053" t="s">
        <v>706</v>
      </c>
      <c r="D12" s="2052" t="s">
        <v>635</v>
      </c>
      <c r="E12" s="2056" t="s">
        <v>636</v>
      </c>
      <c r="F12" s="2056" t="s">
        <v>636</v>
      </c>
      <c r="H12" s="1688"/>
      <c r="I12" s="2024" t="s">
        <v>90</v>
      </c>
      <c r="J12" s="2031" t="s">
        <v>707</v>
      </c>
      <c r="K12" s="2018" t="s">
        <v>312</v>
      </c>
      <c r="L12" s="818"/>
      <c r="M12" s="297" t="s">
        <v>708</v>
      </c>
      <c r="N12" s="1624"/>
      <c r="P12" s="1631"/>
      <c r="W12" s="1631">
        <v>46</v>
      </c>
    </row>
    <row customHeight="1" ht="14.699999999999998">
      <c r="E13" s="343"/>
      <c r="H13" s="376"/>
      <c r="I13" s="347"/>
      <c r="J13" s="651" t="s">
        <v>709</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0EF64D-4CA3-E899-F0B9-EEF11B43A4E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560</v>
      </c>
      <c r="H2" s="541"/>
      <c r="I2" s="541"/>
      <c r="J2" s="542" t="s">
        <v>710</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711</v>
      </c>
      <c r="F6" s="2307"/>
      <c r="G6" s="2307"/>
      <c r="H6" s="2307"/>
      <c r="I6" s="2307"/>
      <c r="J6" s="556"/>
      <c r="AF6" s="1631">
        <v>30</v>
      </c>
    </row>
    <row customHeight="1" ht="11.549999999999999">
      <c r="E7" s="2249" t="str">
        <f>IF(org=0,"Не определено",org)</f>
        <v>АО "ХТК"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572</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306</v>
      </c>
      <c r="F13" s="2370"/>
      <c r="G13" s="2370"/>
      <c r="H13" s="1551"/>
      <c r="I13" s="1551"/>
      <c r="J13" s="2127"/>
      <c r="AF13" s="1631">
        <v>11</v>
      </c>
    </row>
    <row customHeight="1" ht="24">
      <c r="E14" s="1639" t="s">
        <v>88</v>
      </c>
      <c r="F14" s="1634" t="s">
        <v>308</v>
      </c>
      <c r="G14" s="1634" t="s">
        <v>574</v>
      </c>
      <c r="H14" s="1634" t="s">
        <v>309</v>
      </c>
      <c r="I14" s="1634" t="s">
        <v>309</v>
      </c>
      <c r="J14" s="2127"/>
      <c r="AF14" s="1631">
        <v>23</v>
      </c>
    </row>
    <row customHeight="1" ht="19.95">
      <c r="D15" s="1638"/>
      <c r="E15" s="1630" t="s">
        <v>109</v>
      </c>
      <c r="F15" s="707" t="s">
        <v>712</v>
      </c>
      <c r="G15" s="1646" t="s">
        <v>560</v>
      </c>
      <c r="H15" s="557"/>
      <c r="I15" s="557"/>
      <c r="J15" s="289" t="s">
        <v>713</v>
      </c>
      <c r="K15" s="543" t="s">
        <v>638</v>
      </c>
      <c r="AF15" s="1631">
        <v>19</v>
      </c>
    </row>
    <row customHeight="1" ht="35.699999999999996">
      <c r="D16" s="1638"/>
      <c r="E16" s="1630" t="s">
        <v>110</v>
      </c>
      <c r="F16" s="707" t="s">
        <v>714</v>
      </c>
      <c r="G16" s="1646" t="s">
        <v>560</v>
      </c>
      <c r="H16" s="558">
        <f>SUM(H17,H20:H32)</f>
        <v>0</v>
      </c>
      <c r="I16" s="558">
        <f>SUM(I17,I20,I23,I26,I29:I32)</f>
        <v>0</v>
      </c>
      <c r="J16" s="289" t="s">
        <v>715</v>
      </c>
      <c r="K16" s="543" t="s">
        <v>638</v>
      </c>
      <c r="AF16" s="1631">
        <v>34</v>
      </c>
    </row>
    <row customHeight="1" ht="19.95">
      <c r="D17" s="1638"/>
      <c r="E17" s="1664" t="s">
        <v>716</v>
      </c>
      <c r="F17" s="954" t="s">
        <v>717</v>
      </c>
      <c r="G17" s="1643" t="s">
        <v>560</v>
      </c>
      <c r="H17" s="557"/>
      <c r="I17" s="557"/>
      <c r="J17" s="289" t="s">
        <v>718</v>
      </c>
      <c r="K17" s="543"/>
      <c r="AF17" s="1631">
        <v>19</v>
      </c>
    </row>
    <row customHeight="1" ht="24">
      <c r="D18" s="1638"/>
      <c r="E18" s="1664" t="s">
        <v>719</v>
      </c>
      <c r="F18" s="1650" t="s">
        <v>720</v>
      </c>
      <c r="G18" s="1643" t="s">
        <v>560</v>
      </c>
      <c r="H18" s="557"/>
      <c r="I18" s="557"/>
      <c r="J18" s="289" t="s">
        <v>721</v>
      </c>
      <c r="K18" s="543"/>
      <c r="AF18" s="1631">
        <v>23</v>
      </c>
    </row>
    <row customHeight="1" ht="35.699999999999996">
      <c r="D19" s="1638"/>
      <c r="E19" s="1664" t="s">
        <v>722</v>
      </c>
      <c r="F19" s="1650" t="s">
        <v>723</v>
      </c>
      <c r="G19" s="1643" t="s">
        <v>560</v>
      </c>
      <c r="H19" s="557"/>
      <c r="I19" s="557"/>
      <c r="J19" s="289"/>
      <c r="K19" s="543"/>
      <c r="AF19" s="1631">
        <v>34</v>
      </c>
    </row>
    <row customHeight="1" ht="19.95">
      <c r="D20" s="1638"/>
      <c r="E20" s="1664" t="s">
        <v>313</v>
      </c>
      <c r="F20" s="954" t="s">
        <v>724</v>
      </c>
      <c r="G20" s="1643" t="s">
        <v>560</v>
      </c>
      <c r="H20" s="557"/>
      <c r="I20" s="557"/>
      <c r="J20" s="289" t="s">
        <v>725</v>
      </c>
      <c r="K20" s="543"/>
      <c r="AF20" s="1631">
        <v>19</v>
      </c>
    </row>
    <row customHeight="1" ht="19.95">
      <c r="D21" s="1638"/>
      <c r="E21" s="1664" t="s">
        <v>726</v>
      </c>
      <c r="F21" s="1650" t="s">
        <v>727</v>
      </c>
      <c r="G21" s="1643" t="s">
        <v>560</v>
      </c>
      <c r="H21" s="557"/>
      <c r="I21" s="557"/>
      <c r="J21" s="289"/>
      <c r="K21" s="543"/>
      <c r="AF21" s="1631">
        <v>19</v>
      </c>
    </row>
    <row customHeight="1" ht="19.95">
      <c r="D22" s="1638"/>
      <c r="E22" s="1664" t="s">
        <v>728</v>
      </c>
      <c r="F22" s="1650" t="s">
        <v>729</v>
      </c>
      <c r="G22" s="1643" t="s">
        <v>560</v>
      </c>
      <c r="H22" s="557"/>
      <c r="I22" s="557"/>
      <c r="J22" s="289"/>
      <c r="K22" s="543"/>
      <c r="AF22" s="1631">
        <v>19</v>
      </c>
    </row>
    <row customHeight="1" ht="24">
      <c r="D23" s="1638"/>
      <c r="E23" s="1664" t="s">
        <v>316</v>
      </c>
      <c r="F23" s="954" t="s">
        <v>730</v>
      </c>
      <c r="G23" s="1643" t="s">
        <v>560</v>
      </c>
      <c r="H23" s="557"/>
      <c r="I23" s="557"/>
      <c r="J23" s="289" t="s">
        <v>731</v>
      </c>
      <c r="K23" s="543"/>
      <c r="AF23" s="1631">
        <v>23</v>
      </c>
    </row>
    <row customHeight="1" ht="19.95">
      <c r="D24" s="1638"/>
      <c r="E24" s="1664" t="s">
        <v>732</v>
      </c>
      <c r="F24" s="1650" t="s">
        <v>733</v>
      </c>
      <c r="G24" s="1643" t="s">
        <v>560</v>
      </c>
      <c r="H24" s="557"/>
      <c r="I24" s="557"/>
      <c r="J24" s="289"/>
      <c r="K24" s="543"/>
      <c r="AF24" s="1631">
        <v>19</v>
      </c>
    </row>
    <row customHeight="1" ht="35.699999999999996">
      <c r="D25" s="1638"/>
      <c r="E25" s="1664" t="s">
        <v>734</v>
      </c>
      <c r="F25" s="1650" t="s">
        <v>735</v>
      </c>
      <c r="G25" s="1643" t="s">
        <v>560</v>
      </c>
      <c r="H25" s="557"/>
      <c r="I25" s="557"/>
      <c r="J25" s="289"/>
      <c r="K25" s="543"/>
      <c r="AF25" s="1631">
        <v>34</v>
      </c>
    </row>
    <row customHeight="1" ht="24">
      <c r="D26" s="1638"/>
      <c r="E26" s="1664" t="s">
        <v>736</v>
      </c>
      <c r="F26" s="954" t="s">
        <v>737</v>
      </c>
      <c r="G26" s="1643" t="s">
        <v>560</v>
      </c>
      <c r="H26" s="557"/>
      <c r="I26" s="557"/>
      <c r="J26" s="289" t="s">
        <v>738</v>
      </c>
      <c r="K26" s="543"/>
      <c r="AF26" s="1631">
        <v>23</v>
      </c>
    </row>
    <row customHeight="1" ht="19.95">
      <c r="D27" s="1638"/>
      <c r="E27" s="1675" t="s">
        <v>739</v>
      </c>
      <c r="F27" s="1650" t="s">
        <v>740</v>
      </c>
      <c r="G27" s="1654" t="s">
        <v>560</v>
      </c>
      <c r="H27" s="1676"/>
      <c r="I27" s="1676"/>
      <c r="J27" s="289"/>
      <c r="K27" s="543"/>
      <c r="AF27" s="1631">
        <v>19</v>
      </c>
    </row>
    <row customHeight="1" ht="19.95">
      <c r="D28" s="1638"/>
      <c r="E28" s="1675" t="s">
        <v>741</v>
      </c>
      <c r="F28" s="1650" t="s">
        <v>742</v>
      </c>
      <c r="G28" s="1654" t="s">
        <v>560</v>
      </c>
      <c r="H28" s="1676"/>
      <c r="I28" s="1676"/>
      <c r="J28" s="289"/>
      <c r="K28" s="543"/>
      <c r="AF28" s="1631">
        <v>19</v>
      </c>
    </row>
    <row customHeight="1" ht="19.95">
      <c r="D29" s="1638"/>
      <c r="E29" s="1675" t="s">
        <v>743</v>
      </c>
      <c r="F29" s="954" t="s">
        <v>744</v>
      </c>
      <c r="G29" s="1654" t="s">
        <v>560</v>
      </c>
      <c r="H29" s="1676"/>
      <c r="I29" s="1676"/>
      <c r="J29" s="289"/>
      <c r="K29" s="543"/>
      <c r="AF29" s="1631">
        <v>19</v>
      </c>
    </row>
    <row customHeight="1" ht="19.95">
      <c r="D30" s="1638"/>
      <c r="E30" s="1675" t="s">
        <v>745</v>
      </c>
      <c r="F30" s="954" t="s">
        <v>746</v>
      </c>
      <c r="G30" s="1654" t="s">
        <v>560</v>
      </c>
      <c r="H30" s="1676"/>
      <c r="I30" s="1676"/>
      <c r="J30" s="289"/>
      <c r="K30" s="543"/>
      <c r="AF30" s="1631">
        <v>19</v>
      </c>
    </row>
    <row customHeight="1" ht="19.95">
      <c r="D31" s="1638"/>
      <c r="E31" s="1675" t="s">
        <v>747</v>
      </c>
      <c r="F31" s="954" t="s">
        <v>748</v>
      </c>
      <c r="G31" s="1654" t="s">
        <v>560</v>
      </c>
      <c r="H31" s="1676"/>
      <c r="I31" s="1676"/>
      <c r="J31" s="289"/>
      <c r="K31" s="543"/>
      <c r="AF31" s="1631">
        <v>19</v>
      </c>
    </row>
    <row s="1366" customFormat="1" customHeight="1" ht="35.699999999999996">
      <c r="A32" s="987"/>
      <c r="C32" s="1636"/>
      <c r="D32" s="1638"/>
      <c r="E32" s="1675" t="s">
        <v>749</v>
      </c>
      <c r="F32" s="954" t="s">
        <v>750</v>
      </c>
      <c r="G32" s="1644" t="s">
        <v>560</v>
      </c>
      <c r="H32" s="579">
        <f>SUM(H33:H34)</f>
        <v>0</v>
      </c>
      <c r="I32" s="579">
        <f>SUM(I33:I34)</f>
        <v>0</v>
      </c>
      <c r="J32" s="289" t="s">
        <v>751</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585</v>
      </c>
      <c r="G34" s="572"/>
      <c r="H34" s="573"/>
      <c r="I34" s="573"/>
      <c r="J34" s="301" t="s">
        <v>752</v>
      </c>
      <c r="K34" s="543"/>
      <c r="L34" s="1636"/>
      <c r="M34" s="1636"/>
      <c r="R34" s="1636"/>
      <c r="U34" s="544"/>
      <c r="AA34" s="1632"/>
      <c r="AB34" s="1632"/>
      <c r="AC34" s="1632"/>
      <c r="AD34" s="1632"/>
      <c r="AE34" s="1632"/>
      <c r="AF34" s="1160">
        <v>19</v>
      </c>
    </row>
    <row customHeight="1" ht="60">
      <c r="D35" s="1638"/>
      <c r="E35" s="1675" t="s">
        <v>753</v>
      </c>
      <c r="F35" s="954" t="s">
        <v>754</v>
      </c>
      <c r="G35" s="1654" t="s">
        <v>560</v>
      </c>
      <c r="H35" s="1676"/>
      <c r="I35" s="1676"/>
      <c r="J35" s="289" t="s">
        <v>755</v>
      </c>
      <c r="K35" s="543"/>
      <c r="AF35" s="1631">
        <v>57</v>
      </c>
    </row>
    <row s="1366" customFormat="1" customHeight="1" ht="24">
      <c r="A36" s="989" t="s">
        <v>586</v>
      </c>
      <c r="C36" s="1636"/>
      <c r="D36" s="1638"/>
      <c r="E36" s="1664" t="s">
        <v>90</v>
      </c>
      <c r="F36" s="707" t="s">
        <v>756</v>
      </c>
      <c r="G36" s="1643" t="s">
        <v>560</v>
      </c>
      <c r="H36" s="557"/>
      <c r="I36" s="557"/>
      <c r="J36" s="289" t="s">
        <v>757</v>
      </c>
      <c r="K36" s="543"/>
      <c r="L36" s="1636"/>
      <c r="M36" s="1636"/>
      <c r="R36" s="1636"/>
      <c r="U36" s="544"/>
      <c r="AA36" s="1632"/>
      <c r="AB36" s="1632"/>
      <c r="AC36" s="1632"/>
      <c r="AD36" s="1632"/>
      <c r="AE36" s="1632"/>
      <c r="AF36" s="1160">
        <v>23</v>
      </c>
    </row>
    <row s="1366" customFormat="1" customHeight="1" ht="35.699999999999996">
      <c r="A37" s="989"/>
      <c r="C37" s="1636"/>
      <c r="D37" s="1638"/>
      <c r="E37" s="1664" t="s">
        <v>330</v>
      </c>
      <c r="F37" s="954" t="s">
        <v>758</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759</v>
      </c>
      <c r="G38" s="1643" t="s">
        <v>560</v>
      </c>
      <c r="H38" s="557"/>
      <c r="I38" s="557"/>
      <c r="J38" s="289" t="s">
        <v>760</v>
      </c>
      <c r="K38" s="543"/>
      <c r="L38" s="1636"/>
      <c r="M38" s="1636"/>
      <c r="R38" s="1636"/>
      <c r="U38" s="544"/>
      <c r="AA38" s="1632"/>
      <c r="AB38" s="1632"/>
      <c r="AC38" s="1632"/>
      <c r="AD38" s="1632"/>
      <c r="AE38" s="1632"/>
      <c r="AF38" s="1160">
        <v>19</v>
      </c>
    </row>
    <row s="1366" customFormat="1" customHeight="1" ht="24">
      <c r="A39" s="987"/>
      <c r="C39" s="1636"/>
      <c r="D39" s="575"/>
      <c r="E39" s="1664" t="s">
        <v>761</v>
      </c>
      <c r="F39" s="954" t="s">
        <v>762</v>
      </c>
      <c r="G39" s="1654" t="s">
        <v>560</v>
      </c>
      <c r="H39" s="557"/>
      <c r="I39" s="557"/>
      <c r="J39" s="289" t="s">
        <v>763</v>
      </c>
      <c r="K39" s="543"/>
      <c r="L39" s="1636"/>
      <c r="M39" s="1636"/>
      <c r="R39" s="1636"/>
      <c r="U39" s="544"/>
      <c r="AA39" s="1632"/>
      <c r="AB39" s="1632"/>
      <c r="AC39" s="1632"/>
      <c r="AD39" s="1632"/>
      <c r="AE39" s="1632"/>
      <c r="AF39" s="1160">
        <v>23</v>
      </c>
    </row>
    <row s="1366" customFormat="1" customHeight="1" ht="24">
      <c r="A40" s="987"/>
      <c r="C40" s="1636"/>
      <c r="D40" s="1638"/>
      <c r="E40" s="1664" t="s">
        <v>764</v>
      </c>
      <c r="F40" s="1650" t="s">
        <v>765</v>
      </c>
      <c r="G40" s="1643" t="s">
        <v>560</v>
      </c>
      <c r="H40" s="557"/>
      <c r="I40" s="557"/>
      <c r="J40" s="289" t="s">
        <v>766</v>
      </c>
      <c r="K40" s="543"/>
      <c r="L40" s="1636"/>
      <c r="M40" s="1636"/>
      <c r="R40" s="1636"/>
      <c r="U40" s="544"/>
      <c r="AA40" s="1632"/>
      <c r="AB40" s="1632"/>
      <c r="AC40" s="1632"/>
      <c r="AD40" s="1632"/>
      <c r="AE40" s="1632"/>
      <c r="AF40" s="1160">
        <v>23</v>
      </c>
    </row>
    <row s="1366" customFormat="1" customHeight="1" ht="24">
      <c r="A41" s="987"/>
      <c r="C41" s="1636"/>
      <c r="D41" s="1638"/>
      <c r="E41" s="1664" t="s">
        <v>767</v>
      </c>
      <c r="F41" s="1650" t="s">
        <v>768</v>
      </c>
      <c r="G41" s="1643" t="s">
        <v>560</v>
      </c>
      <c r="H41" s="557"/>
      <c r="I41" s="557"/>
      <c r="J41" s="289" t="s">
        <v>769</v>
      </c>
      <c r="K41" s="543"/>
      <c r="L41" s="1636"/>
      <c r="M41" s="1636"/>
      <c r="R41" s="1636"/>
      <c r="U41" s="544"/>
      <c r="AA41" s="1632"/>
      <c r="AB41" s="1632"/>
      <c r="AC41" s="1632"/>
      <c r="AD41" s="1632"/>
      <c r="AE41" s="1632"/>
      <c r="AF41" s="1160">
        <v>23</v>
      </c>
    </row>
    <row s="1366" customFormat="1" customHeight="1" ht="24">
      <c r="A42" s="987"/>
      <c r="C42" s="1636"/>
      <c r="D42" s="1638"/>
      <c r="E42" s="1664" t="s">
        <v>770</v>
      </c>
      <c r="F42" s="1650" t="s">
        <v>771</v>
      </c>
      <c r="G42" s="1643" t="s">
        <v>560</v>
      </c>
      <c r="H42" s="557"/>
      <c r="I42" s="557"/>
      <c r="J42" s="289" t="s">
        <v>772</v>
      </c>
      <c r="K42" s="543"/>
      <c r="L42" s="1636"/>
      <c r="M42" s="1636"/>
      <c r="R42" s="1636"/>
      <c r="U42" s="544"/>
      <c r="AA42" s="1632"/>
      <c r="AB42" s="1632"/>
      <c r="AC42" s="1632"/>
      <c r="AD42" s="1632"/>
      <c r="AE42" s="1632"/>
      <c r="AF42" s="1160">
        <v>23</v>
      </c>
    </row>
    <row s="1366" customFormat="1" customHeight="1" ht="35.699999999999996">
      <c r="A43" s="987"/>
      <c r="C43" s="1636" t="s">
        <v>596</v>
      </c>
      <c r="D43" s="1638"/>
      <c r="E43" s="1664" t="s">
        <v>111</v>
      </c>
      <c r="F43" s="707" t="s">
        <v>637</v>
      </c>
      <c r="G43" s="1646" t="s">
        <v>773</v>
      </c>
      <c r="H43" s="401"/>
      <c r="I43" s="401"/>
      <c r="J43" s="289" t="s">
        <v>774</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775</v>
      </c>
      <c r="G44" s="1643" t="s">
        <v>776</v>
      </c>
      <c r="H44" s="545"/>
      <c r="I44" s="545"/>
      <c r="J44" s="289" t="s">
        <v>777</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778</v>
      </c>
      <c r="G45" s="1654" t="s">
        <v>779</v>
      </c>
      <c r="H45" s="545"/>
      <c r="I45" s="545"/>
      <c r="J45" s="289" t="s">
        <v>780</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781</v>
      </c>
      <c r="G46" s="1643" t="s">
        <v>598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A4EDE8-A498-F6B8-88A8-FE376D11E13B}"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560</v>
      </c>
      <c r="H2" s="541"/>
      <c r="I2" s="541"/>
      <c r="J2" s="542" t="s">
        <v>563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782</v>
      </c>
      <c r="F6" s="2248"/>
      <c r="G6" s="2248"/>
      <c r="H6" s="2248"/>
      <c r="I6" s="2248"/>
      <c r="J6" s="556"/>
      <c r="AF6" s="1631">
        <v>32</v>
      </c>
    </row>
    <row customHeight="1" ht="25.2">
      <c r="E7" s="2249" t="str">
        <f>IF(org=0,"Не определено",org)</f>
        <v>АО "ХТК"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572</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306</v>
      </c>
      <c r="F13" s="2370"/>
      <c r="G13" s="2370"/>
      <c r="H13" s="1656"/>
      <c r="I13" s="1656"/>
      <c r="J13" s="2127"/>
      <c r="AF13" s="1631">
        <v>11</v>
      </c>
    </row>
    <row customHeight="1" ht="24">
      <c r="E14" s="1657" t="s">
        <v>88</v>
      </c>
      <c r="F14" s="1660" t="s">
        <v>308</v>
      </c>
      <c r="G14" s="1660" t="s">
        <v>574</v>
      </c>
      <c r="H14" s="1660" t="s">
        <v>309</v>
      </c>
      <c r="I14" s="1660" t="s">
        <v>309</v>
      </c>
      <c r="J14" s="2127"/>
      <c r="AF14" s="1631">
        <v>23</v>
      </c>
    </row>
    <row customHeight="1" ht="19.95">
      <c r="D15" s="1638"/>
      <c r="E15" s="1630" t="s">
        <v>109</v>
      </c>
      <c r="F15" s="707" t="s">
        <v>783</v>
      </c>
      <c r="G15" s="1657" t="s">
        <v>560</v>
      </c>
      <c r="H15" s="557"/>
      <c r="I15" s="557"/>
      <c r="J15" s="289" t="s">
        <v>784</v>
      </c>
      <c r="K15" s="543" t="s">
        <v>638</v>
      </c>
      <c r="AF15" s="1631">
        <v>19</v>
      </c>
    </row>
    <row customHeight="1" ht="24">
      <c r="D16" s="1638"/>
      <c r="E16" s="1630" t="s">
        <v>110</v>
      </c>
      <c r="F16" s="1665" t="s">
        <v>785</v>
      </c>
      <c r="G16" s="1657" t="s">
        <v>560</v>
      </c>
      <c r="H16" s="558">
        <f>SUM(H17,H20:H27)</f>
        <v>0</v>
      </c>
      <c r="I16" s="558">
        <f>SUM(I17,I20:I27)</f>
        <v>0</v>
      </c>
      <c r="J16" s="289" t="s">
        <v>786</v>
      </c>
      <c r="K16" s="543" t="s">
        <v>638</v>
      </c>
      <c r="AF16" s="1631">
        <v>23</v>
      </c>
    </row>
    <row customHeight="1" ht="35.699999999999996">
      <c r="D17" s="1638"/>
      <c r="E17" s="1664" t="s">
        <v>716</v>
      </c>
      <c r="F17" s="1667" t="s">
        <v>787</v>
      </c>
      <c r="G17" s="1654" t="s">
        <v>560</v>
      </c>
      <c r="H17" s="557"/>
      <c r="I17" s="557"/>
      <c r="J17" s="289" t="s">
        <v>788</v>
      </c>
      <c r="K17" s="543"/>
      <c r="AF17" s="1631">
        <v>34</v>
      </c>
    </row>
    <row customHeight="1" ht="19.95">
      <c r="D18" s="1638"/>
      <c r="E18" s="1664" t="s">
        <v>719</v>
      </c>
      <c r="F18" s="1668" t="s">
        <v>789</v>
      </c>
      <c r="G18" s="1654" t="s">
        <v>560</v>
      </c>
      <c r="H18" s="557"/>
      <c r="I18" s="557"/>
      <c r="J18" s="289"/>
      <c r="K18" s="543"/>
      <c r="AF18" s="1631">
        <v>19</v>
      </c>
    </row>
    <row customHeight="1" ht="24">
      <c r="D19" s="1638"/>
      <c r="E19" s="1664" t="s">
        <v>722</v>
      </c>
      <c r="F19" s="1668" t="s">
        <v>790</v>
      </c>
      <c r="G19" s="1654" t="s">
        <v>560</v>
      </c>
      <c r="H19" s="557"/>
      <c r="I19" s="557"/>
      <c r="J19" s="289"/>
      <c r="K19" s="543"/>
      <c r="AF19" s="1631">
        <v>23</v>
      </c>
    </row>
    <row customHeight="1" ht="35.699999999999996">
      <c r="D20" s="1638"/>
      <c r="E20" s="1664" t="s">
        <v>313</v>
      </c>
      <c r="F20" s="1667" t="s">
        <v>791</v>
      </c>
      <c r="G20" s="1654" t="s">
        <v>560</v>
      </c>
      <c r="H20" s="557"/>
      <c r="I20" s="557"/>
      <c r="J20" s="289"/>
      <c r="K20" s="543"/>
      <c r="AF20" s="1631">
        <v>34</v>
      </c>
    </row>
    <row customHeight="1" ht="48.29999999999999">
      <c r="D21" s="1638"/>
      <c r="E21" s="1664" t="s">
        <v>316</v>
      </c>
      <c r="F21" s="1667" t="s">
        <v>792</v>
      </c>
      <c r="G21" s="1654" t="s">
        <v>560</v>
      </c>
      <c r="H21" s="557"/>
      <c r="I21" s="557"/>
      <c r="J21" s="289"/>
      <c r="K21" s="543"/>
      <c r="AF21" s="1631">
        <v>46</v>
      </c>
    </row>
    <row customHeight="1" ht="60">
      <c r="D22" s="1638"/>
      <c r="E22" s="1664" t="s">
        <v>736</v>
      </c>
      <c r="F22" s="1667" t="s">
        <v>793</v>
      </c>
      <c r="G22" s="1654" t="s">
        <v>560</v>
      </c>
      <c r="H22" s="557"/>
      <c r="I22" s="557"/>
      <c r="J22" s="289"/>
      <c r="K22" s="543"/>
      <c r="AF22" s="1631">
        <v>57</v>
      </c>
    </row>
    <row customHeight="1" ht="35.699999999999996">
      <c r="D23" s="1638"/>
      <c r="E23" s="1664" t="s">
        <v>743</v>
      </c>
      <c r="F23" s="1667" t="s">
        <v>794</v>
      </c>
      <c r="G23" s="1654" t="s">
        <v>560</v>
      </c>
      <c r="H23" s="557"/>
      <c r="I23" s="557"/>
      <c r="J23" s="289"/>
      <c r="K23" s="543"/>
      <c r="AF23" s="1631">
        <v>34</v>
      </c>
    </row>
    <row customHeight="1" ht="35.699999999999996">
      <c r="D24" s="1638"/>
      <c r="E24" s="1664" t="s">
        <v>745</v>
      </c>
      <c r="F24" s="1667" t="s">
        <v>795</v>
      </c>
      <c r="G24" s="1654" t="s">
        <v>560</v>
      </c>
      <c r="H24" s="557"/>
      <c r="I24" s="557"/>
      <c r="J24" s="289"/>
      <c r="K24" s="543"/>
      <c r="AF24" s="1631">
        <v>34</v>
      </c>
    </row>
    <row customHeight="1" ht="24">
      <c r="D25" s="1638"/>
      <c r="E25" s="1664" t="s">
        <v>747</v>
      </c>
      <c r="F25" s="1667" t="s">
        <v>796</v>
      </c>
      <c r="G25" s="1654" t="s">
        <v>560</v>
      </c>
      <c r="H25" s="557"/>
      <c r="I25" s="557"/>
      <c r="J25" s="289"/>
      <c r="K25" s="543"/>
      <c r="AF25" s="1631">
        <v>23</v>
      </c>
    </row>
    <row customHeight="1" ht="76.5">
      <c r="D26" s="1638"/>
      <c r="E26" s="1664" t="s">
        <v>749</v>
      </c>
      <c r="F26" s="1667" t="s">
        <v>797</v>
      </c>
      <c r="G26" s="1654" t="s">
        <v>560</v>
      </c>
      <c r="H26" s="557"/>
      <c r="I26" s="557"/>
      <c r="J26" s="289"/>
      <c r="K26" s="543"/>
      <c r="AF26" s="1631">
        <v>73</v>
      </c>
    </row>
    <row s="1366" customFormat="1" customHeight="1" ht="35.699999999999996">
      <c r="A27" s="987"/>
      <c r="C27" s="1636"/>
      <c r="D27" s="1638"/>
      <c r="E27" s="1629" t="s">
        <v>753</v>
      </c>
      <c r="F27" s="1628" t="s">
        <v>798</v>
      </c>
      <c r="G27" s="1655" t="s">
        <v>560</v>
      </c>
      <c r="H27" s="579">
        <f>SUM(H28:H29)</f>
        <v>0</v>
      </c>
      <c r="I27" s="579">
        <f>SUM(I28:I29)</f>
        <v>0</v>
      </c>
      <c r="J27" s="289" t="s">
        <v>751</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585</v>
      </c>
      <c r="G29" s="572"/>
      <c r="H29" s="573"/>
      <c r="I29" s="573"/>
      <c r="J29" s="301" t="s">
        <v>752</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799</v>
      </c>
      <c r="G30" s="1654" t="s">
        <v>560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800</v>
      </c>
      <c r="G31" s="1654" t="s">
        <v>560</v>
      </c>
      <c r="H31" s="557"/>
      <c r="I31" s="557"/>
      <c r="J31" s="289" t="s">
        <v>801</v>
      </c>
      <c r="K31" s="543"/>
      <c r="L31" s="1636"/>
      <c r="M31" s="1636"/>
      <c r="R31" s="1636"/>
      <c r="U31" s="544"/>
      <c r="AA31" s="1632"/>
      <c r="AB31" s="1632"/>
      <c r="AC31" s="1632"/>
      <c r="AD31" s="1632"/>
      <c r="AE31" s="1632"/>
      <c r="AF31" s="1160">
        <v>34</v>
      </c>
    </row>
    <row s="1366" customFormat="1" customHeight="1" ht="24">
      <c r="A32" s="987"/>
      <c r="C32" s="1636"/>
      <c r="D32" s="1638"/>
      <c r="E32" s="1664" t="s">
        <v>761</v>
      </c>
      <c r="F32" s="690" t="s">
        <v>765</v>
      </c>
      <c r="G32" s="1654" t="s">
        <v>560</v>
      </c>
      <c r="H32" s="557"/>
      <c r="I32" s="557"/>
      <c r="J32" s="289" t="s">
        <v>802</v>
      </c>
      <c r="K32" s="543"/>
      <c r="L32" s="1636"/>
      <c r="M32" s="1636"/>
      <c r="R32" s="1636"/>
      <c r="U32" s="544"/>
      <c r="AA32" s="1632"/>
      <c r="AB32" s="1632"/>
      <c r="AC32" s="1632"/>
      <c r="AD32" s="1632"/>
      <c r="AE32" s="1632"/>
      <c r="AF32" s="1160">
        <v>23</v>
      </c>
    </row>
    <row s="1366" customFormat="1" customHeight="1" ht="24">
      <c r="A33" s="987"/>
      <c r="C33" s="1636"/>
      <c r="D33" s="1638"/>
      <c r="E33" s="1664" t="s">
        <v>803</v>
      </c>
      <c r="F33" s="690" t="s">
        <v>804</v>
      </c>
      <c r="G33" s="1654" t="s">
        <v>560</v>
      </c>
      <c r="H33" s="557"/>
      <c r="I33" s="557"/>
      <c r="J33" s="289" t="s">
        <v>805</v>
      </c>
      <c r="K33" s="543"/>
      <c r="L33" s="1636"/>
      <c r="M33" s="1636"/>
      <c r="R33" s="1636"/>
      <c r="U33" s="544"/>
      <c r="AA33" s="1632"/>
      <c r="AB33" s="1632"/>
      <c r="AC33" s="1632"/>
      <c r="AD33" s="1632"/>
      <c r="AE33" s="1632"/>
      <c r="AF33" s="1160">
        <v>23</v>
      </c>
    </row>
    <row s="1366" customFormat="1" customHeight="1" ht="24">
      <c r="A34" s="987"/>
      <c r="C34" s="1636"/>
      <c r="D34" s="1638"/>
      <c r="E34" s="1664" t="s">
        <v>806</v>
      </c>
      <c r="F34" s="690" t="s">
        <v>771</v>
      </c>
      <c r="G34" s="1654" t="s">
        <v>560</v>
      </c>
      <c r="H34" s="557"/>
      <c r="I34" s="557"/>
      <c r="J34" s="289" t="s">
        <v>807</v>
      </c>
      <c r="K34" s="543"/>
      <c r="L34" s="1636"/>
      <c r="M34" s="1636"/>
      <c r="R34" s="1636"/>
      <c r="U34" s="544"/>
      <c r="AA34" s="1632"/>
      <c r="AB34" s="1632"/>
      <c r="AC34" s="1632"/>
      <c r="AD34" s="1632"/>
      <c r="AE34" s="1632"/>
      <c r="AF34" s="1160">
        <v>23</v>
      </c>
    </row>
    <row s="1366" customFormat="1" customHeight="1" ht="35.699999999999996">
      <c r="A35" s="987"/>
      <c r="C35" s="1636" t="s">
        <v>596</v>
      </c>
      <c r="D35" s="1638"/>
      <c r="E35" s="1664" t="s">
        <v>111</v>
      </c>
      <c r="F35" s="1661" t="s">
        <v>637</v>
      </c>
      <c r="G35" s="1657" t="s">
        <v>312</v>
      </c>
      <c r="H35" s="401"/>
      <c r="I35" s="401"/>
      <c r="J35" s="289" t="s">
        <v>808</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809</v>
      </c>
      <c r="G36" s="1654" t="s">
        <v>776</v>
      </c>
      <c r="H36" s="545"/>
      <c r="I36" s="545"/>
      <c r="J36" s="289" t="s">
        <v>777</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810</v>
      </c>
      <c r="G37" s="1654" t="s">
        <v>779</v>
      </c>
      <c r="H37" s="545"/>
      <c r="I37" s="545"/>
      <c r="J37" s="289" t="s">
        <v>780</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811</v>
      </c>
      <c r="F39" s="2285" t="s">
        <v>812</v>
      </c>
      <c r="G39" s="2285"/>
      <c r="H39" s="369"/>
      <c r="I39" s="369"/>
      <c r="J39" s="369"/>
      <c r="AF39" s="1631">
        <v>26</v>
      </c>
    </row>
    <row s="1641" customFormat="1" customHeight="1" ht="39.75">
      <c r="A40" s="987"/>
      <c r="B40" s="1636"/>
      <c r="C40" s="1636"/>
      <c r="D40" s="351"/>
      <c r="F40" s="2285" t="s">
        <v>813</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1703C-2E38-BD18-76F8-D205B5CCC31E}"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"ХТК"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572</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306</v>
      </c>
      <c r="E10" s="2102"/>
      <c r="F10" s="2102"/>
      <c r="G10" s="2102"/>
      <c r="H10" s="2102"/>
      <c r="I10" s="2102"/>
      <c r="J10" s="2103"/>
      <c r="K10" s="2199"/>
      <c r="L10" s="509"/>
      <c r="X10" s="758">
        <v>11</v>
      </c>
    </row>
    <row s="1635" customFormat="1" customHeight="1" ht="24">
      <c r="A11" s="2385"/>
      <c r="B11" s="2385"/>
      <c r="C11" s="657"/>
      <c r="D11" s="703" t="s">
        <v>88</v>
      </c>
      <c r="E11" s="705" t="s">
        <v>814</v>
      </c>
      <c r="F11" s="705" t="s">
        <v>574</v>
      </c>
      <c r="G11" s="465" t="s">
        <v>309</v>
      </c>
      <c r="H11" s="465" t="s">
        <v>396</v>
      </c>
      <c r="I11" s="807" t="s">
        <v>309</v>
      </c>
      <c r="J11" s="808" t="s">
        <v>396</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815</v>
      </c>
      <c r="D13" s="953" t="s">
        <v>109</v>
      </c>
      <c r="E13" s="279" t="s">
        <v>816</v>
      </c>
      <c r="F13" s="660" t="s">
        <v>817</v>
      </c>
      <c r="G13" s="557"/>
      <c r="H13" s="661"/>
      <c r="I13" s="557"/>
      <c r="J13" s="661"/>
      <c r="K13" s="289" t="s">
        <v>818</v>
      </c>
      <c r="L13" s="720"/>
      <c r="X13" s="505">
        <v>0</v>
      </c>
    </row>
    <row customHeight="1" ht="22.5">
      <c r="A14" s="2392"/>
      <c r="D14" s="539" t="s">
        <v>110</v>
      </c>
      <c r="E14" s="279" t="s">
        <v>819</v>
      </c>
      <c r="F14" s="660" t="s">
        <v>820</v>
      </c>
      <c r="G14" s="557"/>
      <c r="H14" s="662"/>
      <c r="I14" s="557"/>
      <c r="J14" s="662"/>
      <c r="K14" s="289" t="s">
        <v>821</v>
      </c>
      <c r="L14" s="720"/>
      <c r="X14" s="505">
        <v>0</v>
      </c>
    </row>
    <row s="1635" customFormat="1" customHeight="1" ht="78.75">
      <c r="A15" s="2392"/>
      <c r="B15" s="511"/>
      <c r="D15" s="953" t="s">
        <v>90</v>
      </c>
      <c r="E15" s="707" t="s">
        <v>822</v>
      </c>
      <c r="F15" s="950" t="s">
        <v>312</v>
      </c>
      <c r="G15" s="950" t="s">
        <v>312</v>
      </c>
      <c r="H15" s="106"/>
      <c r="I15" s="950" t="s">
        <v>312</v>
      </c>
      <c r="J15" s="106"/>
      <c r="K15" s="289" t="s">
        <v>823</v>
      </c>
      <c r="L15" s="720"/>
      <c r="X15" s="758">
        <v>0</v>
      </c>
    </row>
    <row s="1635" customFormat="1" customHeight="1" ht="22.5">
      <c r="A16" s="2392"/>
      <c r="B16" s="511"/>
      <c r="D16" s="953" t="s">
        <v>330</v>
      </c>
      <c r="E16" s="954" t="s">
        <v>824</v>
      </c>
      <c r="F16" s="950" t="s">
        <v>825</v>
      </c>
      <c r="G16" s="817"/>
      <c r="H16" s="106"/>
      <c r="I16" s="817"/>
      <c r="J16" s="106"/>
      <c r="K16" s="289"/>
      <c r="L16" s="720"/>
      <c r="X16" s="758">
        <v>0</v>
      </c>
    </row>
    <row s="1635" customFormat="1" customHeight="1" ht="22.5">
      <c r="A17" s="2392"/>
      <c r="B17" s="511"/>
      <c r="D17" s="953" t="s">
        <v>338</v>
      </c>
      <c r="E17" s="954" t="s">
        <v>826</v>
      </c>
      <c r="F17" s="950" t="s">
        <v>827</v>
      </c>
      <c r="G17" s="817"/>
      <c r="H17" s="106"/>
      <c r="I17" s="817"/>
      <c r="J17" s="106"/>
      <c r="K17" s="289"/>
      <c r="L17" s="720"/>
      <c r="X17" s="758">
        <v>0</v>
      </c>
    </row>
    <row s="1635" customFormat="1" customHeight="1" ht="33.75">
      <c r="A18" s="2392"/>
      <c r="B18" s="511"/>
      <c r="D18" s="953" t="s">
        <v>340</v>
      </c>
      <c r="E18" s="954" t="s">
        <v>828</v>
      </c>
      <c r="F18" s="950" t="s">
        <v>579</v>
      </c>
      <c r="G18" s="680"/>
      <c r="H18" s="106"/>
      <c r="I18" s="680"/>
      <c r="J18" s="106"/>
      <c r="K18" s="289"/>
      <c r="L18" s="720"/>
      <c r="X18" s="758">
        <v>0</v>
      </c>
    </row>
    <row customHeight="1" ht="101.25">
      <c r="A19" s="2392"/>
      <c r="D19" s="953" t="s">
        <v>91</v>
      </c>
      <c r="E19" s="279" t="s">
        <v>829</v>
      </c>
      <c r="F19" s="660" t="s">
        <v>554</v>
      </c>
      <c r="G19" s="663"/>
      <c r="H19" s="662"/>
      <c r="I19" s="955"/>
      <c r="J19" s="662"/>
      <c r="K19" s="289" t="s">
        <v>830</v>
      </c>
      <c r="L19" s="720"/>
      <c r="X19" s="505">
        <v>0</v>
      </c>
    </row>
    <row s="1635" customFormat="1" customHeight="1" ht="18.75">
      <c r="A20" s="2392"/>
      <c r="C20" s="956"/>
      <c r="D20" s="953" t="s">
        <v>761</v>
      </c>
      <c r="E20" s="954" t="s">
        <v>831</v>
      </c>
      <c r="F20" s="950" t="s">
        <v>312</v>
      </c>
      <c r="G20" s="950" t="s">
        <v>312</v>
      </c>
      <c r="H20" s="949" t="s">
        <v>312</v>
      </c>
      <c r="I20" s="950" t="s">
        <v>312</v>
      </c>
      <c r="J20" s="949" t="s">
        <v>312</v>
      </c>
      <c r="K20" s="948"/>
      <c r="L20" s="720"/>
      <c r="W20" s="675"/>
      <c r="X20" s="758">
        <v>0</v>
      </c>
    </row>
    <row s="1635" customFormat="1" customHeight="1" ht="33.75">
      <c r="A21" s="2392"/>
      <c r="C21" s="956"/>
      <c r="D21" s="953" t="s">
        <v>764</v>
      </c>
      <c r="E21" s="576" t="s">
        <v>832</v>
      </c>
      <c r="F21" s="950" t="s">
        <v>833</v>
      </c>
      <c r="G21" s="680"/>
      <c r="H21" s="106"/>
      <c r="I21" s="680"/>
      <c r="J21" s="106"/>
      <c r="K21" s="948"/>
      <c r="L21" s="720"/>
      <c r="W21" s="675"/>
      <c r="X21" s="758">
        <v>0</v>
      </c>
    </row>
    <row s="1635" customFormat="1" customHeight="1" ht="33.75">
      <c r="A22" s="2392"/>
      <c r="C22" s="956"/>
      <c r="D22" s="953" t="s">
        <v>767</v>
      </c>
      <c r="E22" s="576" t="s">
        <v>834</v>
      </c>
      <c r="F22" s="950" t="s">
        <v>835</v>
      </c>
      <c r="G22" s="680"/>
      <c r="H22" s="106"/>
      <c r="I22" s="680"/>
      <c r="J22" s="106"/>
      <c r="K22" s="948"/>
      <c r="L22" s="720"/>
      <c r="W22" s="675"/>
      <c r="X22" s="758">
        <v>0</v>
      </c>
    </row>
    <row s="1635" customFormat="1" customHeight="1" ht="22.5">
      <c r="A23" s="2392"/>
      <c r="C23" s="956"/>
      <c r="D23" s="953" t="s">
        <v>803</v>
      </c>
      <c r="E23" s="954" t="s">
        <v>836</v>
      </c>
      <c r="F23" s="950" t="s">
        <v>312</v>
      </c>
      <c r="G23" s="950" t="s">
        <v>312</v>
      </c>
      <c r="H23" s="949" t="s">
        <v>312</v>
      </c>
      <c r="I23" s="950" t="s">
        <v>312</v>
      </c>
      <c r="J23" s="949" t="s">
        <v>312</v>
      </c>
      <c r="K23" s="948"/>
      <c r="L23" s="720"/>
      <c r="W23" s="675"/>
      <c r="X23" s="758">
        <v>0</v>
      </c>
    </row>
    <row s="1635" customFormat="1" customHeight="1" ht="22.5">
      <c r="A24" s="2392"/>
      <c r="C24" s="956"/>
      <c r="D24" s="953" t="s">
        <v>837</v>
      </c>
      <c r="E24" s="576" t="s">
        <v>838</v>
      </c>
      <c r="F24" s="950" t="s">
        <v>839</v>
      </c>
      <c r="G24" s="680"/>
      <c r="H24" s="686"/>
      <c r="I24" s="680"/>
      <c r="J24" s="686"/>
      <c r="K24" s="948"/>
      <c r="L24" s="720"/>
      <c r="W24" s="675"/>
      <c r="X24" s="758">
        <v>0</v>
      </c>
    </row>
    <row s="1635" customFormat="1" customHeight="1" ht="22.5">
      <c r="A25" s="2392"/>
      <c r="C25" s="956"/>
      <c r="D25" s="953" t="s">
        <v>840</v>
      </c>
      <c r="E25" s="576" t="s">
        <v>841</v>
      </c>
      <c r="F25" s="950" t="s">
        <v>312</v>
      </c>
      <c r="G25" s="950" t="s">
        <v>312</v>
      </c>
      <c r="H25" s="949" t="s">
        <v>312</v>
      </c>
      <c r="I25" s="950" t="s">
        <v>312</v>
      </c>
      <c r="J25" s="949" t="s">
        <v>312</v>
      </c>
      <c r="K25" s="948"/>
      <c r="L25" s="720"/>
      <c r="W25" s="675"/>
      <c r="X25" s="758">
        <v>0</v>
      </c>
    </row>
    <row s="1635" customFormat="1" customHeight="1" ht="18.75">
      <c r="A26" s="2392"/>
      <c r="C26" s="956"/>
      <c r="D26" s="953" t="s">
        <v>842</v>
      </c>
      <c r="E26" s="553" t="s">
        <v>843</v>
      </c>
      <c r="F26" s="950" t="s">
        <v>844</v>
      </c>
      <c r="G26" s="680"/>
      <c r="H26" s="686"/>
      <c r="I26" s="680"/>
      <c r="J26" s="686"/>
      <c r="K26" s="948"/>
      <c r="L26" s="720"/>
      <c r="W26" s="675"/>
      <c r="X26" s="758">
        <v>0</v>
      </c>
    </row>
    <row s="1635" customFormat="1" customHeight="1" ht="18.75">
      <c r="A27" s="2392"/>
      <c r="C27" s="956"/>
      <c r="D27" s="953" t="s">
        <v>845</v>
      </c>
      <c r="E27" s="553" t="s">
        <v>846</v>
      </c>
      <c r="F27" s="950" t="s">
        <v>847</v>
      </c>
      <c r="G27" s="680"/>
      <c r="H27" s="686"/>
      <c r="I27" s="680"/>
      <c r="J27" s="686"/>
      <c r="K27" s="948"/>
      <c r="L27" s="720"/>
      <c r="W27" s="675"/>
      <c r="X27" s="758">
        <v>0</v>
      </c>
    </row>
    <row s="1635" customFormat="1" customHeight="1" ht="18.75">
      <c r="A28" s="2392"/>
      <c r="C28" s="956"/>
      <c r="D28" s="953" t="s">
        <v>848</v>
      </c>
      <c r="E28" s="576" t="s">
        <v>849</v>
      </c>
      <c r="F28" s="950" t="s">
        <v>312</v>
      </c>
      <c r="G28" s="950" t="s">
        <v>312</v>
      </c>
      <c r="H28" s="949" t="s">
        <v>312</v>
      </c>
      <c r="I28" s="950" t="s">
        <v>312</v>
      </c>
      <c r="J28" s="949" t="s">
        <v>312</v>
      </c>
      <c r="K28" s="948"/>
      <c r="L28" s="720"/>
      <c r="W28" s="675"/>
      <c r="X28" s="758">
        <v>0</v>
      </c>
    </row>
    <row s="1635" customFormat="1" customHeight="1" ht="18.75">
      <c r="A29" s="2392"/>
      <c r="C29" s="956"/>
      <c r="D29" s="953" t="s">
        <v>850</v>
      </c>
      <c r="E29" s="553" t="s">
        <v>843</v>
      </c>
      <c r="F29" s="950" t="s">
        <v>851</v>
      </c>
      <c r="G29" s="680"/>
      <c r="H29" s="686"/>
      <c r="I29" s="680"/>
      <c r="J29" s="686"/>
      <c r="K29" s="948"/>
      <c r="L29" s="720"/>
      <c r="W29" s="675"/>
      <c r="X29" s="758">
        <v>0</v>
      </c>
    </row>
    <row s="1635" customFormat="1" customHeight="1" ht="18.75">
      <c r="A30" s="2392"/>
      <c r="C30" s="956"/>
      <c r="D30" s="953" t="s">
        <v>852</v>
      </c>
      <c r="E30" s="553" t="s">
        <v>853</v>
      </c>
      <c r="F30" s="950" t="s">
        <v>854</v>
      </c>
      <c r="G30" s="680"/>
      <c r="H30" s="686"/>
      <c r="I30" s="680"/>
      <c r="J30" s="686"/>
      <c r="K30" s="948"/>
      <c r="L30" s="720"/>
      <c r="W30" s="675"/>
      <c r="X30" s="758">
        <v>0</v>
      </c>
    </row>
    <row customHeight="1" ht="126.75">
      <c r="A31" s="2392"/>
      <c r="D31" s="953" t="s">
        <v>111</v>
      </c>
      <c r="E31" s="279" t="s">
        <v>855</v>
      </c>
      <c r="F31" s="660" t="s">
        <v>566</v>
      </c>
      <c r="G31" s="557"/>
      <c r="H31" s="662"/>
      <c r="I31" s="557"/>
      <c r="J31" s="662"/>
      <c r="K31" s="289" t="s">
        <v>856</v>
      </c>
      <c r="L31" s="720"/>
      <c r="X31" s="505">
        <v>0</v>
      </c>
    </row>
    <row customHeight="1" ht="56.25">
      <c r="A32" s="2392"/>
      <c r="D32" s="953" t="s">
        <v>92</v>
      </c>
      <c r="E32" s="279" t="s">
        <v>857</v>
      </c>
      <c r="F32" s="539" t="s">
        <v>827</v>
      </c>
      <c r="G32" s="557"/>
      <c r="H32" s="662"/>
      <c r="I32" s="557"/>
      <c r="J32" s="662"/>
      <c r="K32" s="289" t="s">
        <v>858</v>
      </c>
      <c r="L32" s="720"/>
      <c r="X32" s="505">
        <v>0</v>
      </c>
    </row>
    <row customHeight="1" ht="11.25">
      <c r="A33" s="2392"/>
      <c r="E33" s="664"/>
      <c r="F33" s="181"/>
      <c r="G33" s="181"/>
      <c r="H33" s="181"/>
      <c r="I33" s="181"/>
      <c r="J33" s="181"/>
      <c r="K33" s="181"/>
      <c r="X33" s="505">
        <v>0</v>
      </c>
    </row>
    <row customHeight="1" ht="12.75">
      <c r="A34" s="2392"/>
      <c r="D34" s="65">
        <v>1</v>
      </c>
      <c r="E34" s="335" t="s">
        <v>859</v>
      </c>
      <c r="X34" s="505">
        <v>0</v>
      </c>
    </row>
    <row customHeight="1" ht="11.25">
      <c r="A35" s="2392"/>
      <c r="D35" s="369"/>
      <c r="E35" s="335" t="s">
        <v>860</v>
      </c>
      <c r="X35" s="505">
        <v>0</v>
      </c>
    </row>
    <row s="1635" customFormat="1" customHeight="1" ht="11.549999999999999">
      <c r="A36" s="1033"/>
      <c r="B36" s="518"/>
      <c r="D36" s="1034"/>
      <c r="E36" s="1035"/>
      <c r="X36" s="509">
        <v>11</v>
      </c>
    </row>
    <row s="1635" customFormat="1" customHeight="1" ht="22.5" hidden="1">
      <c r="A37" s="2392" t="s">
        <v>861</v>
      </c>
      <c r="B37" s="511"/>
      <c r="D37" s="953">
        <v>1</v>
      </c>
      <c r="E37" s="707" t="s">
        <v>862</v>
      </c>
      <c r="F37" s="660" t="s">
        <v>817</v>
      </c>
      <c r="G37" s="557"/>
      <c r="H37" s="519"/>
      <c r="I37" s="557"/>
      <c r="J37" s="519"/>
      <c r="K37" s="289" t="s">
        <v>863</v>
      </c>
      <c r="X37" s="758">
        <v>0</v>
      </c>
    </row>
    <row s="1635" customFormat="1" customHeight="1" ht="22.5" hidden="1">
      <c r="A38" s="2392"/>
      <c r="B38" s="511"/>
      <c r="D38" s="669" t="s">
        <v>110</v>
      </c>
      <c r="E38" s="1032" t="s">
        <v>864</v>
      </c>
      <c r="F38" s="1036" t="s">
        <v>554</v>
      </c>
      <c r="G38" s="1036" t="s">
        <v>554</v>
      </c>
      <c r="H38" s="1030"/>
      <c r="I38" s="1036" t="s">
        <v>554</v>
      </c>
      <c r="J38" s="1030"/>
      <c r="K38" s="1031"/>
      <c r="X38" s="758">
        <v>0</v>
      </c>
    </row>
    <row s="1635" customFormat="1" customHeight="1" ht="33.75" hidden="1">
      <c r="A39" s="2392"/>
      <c r="B39" s="511"/>
      <c r="D39" s="665" t="s">
        <v>719</v>
      </c>
      <c r="E39" s="723" t="s">
        <v>865</v>
      </c>
      <c r="F39" s="660" t="s">
        <v>866</v>
      </c>
      <c r="G39" s="668"/>
      <c r="H39" s="1023"/>
      <c r="I39" s="668"/>
      <c r="J39" s="1023"/>
      <c r="K39" s="289" t="s">
        <v>867</v>
      </c>
      <c r="X39" s="758">
        <v>0</v>
      </c>
    </row>
    <row s="1635" customFormat="1" customHeight="1" ht="33.75" hidden="1">
      <c r="A40" s="2392"/>
      <c r="B40" s="511"/>
      <c r="D40" s="665" t="s">
        <v>722</v>
      </c>
      <c r="E40" s="723" t="s">
        <v>868</v>
      </c>
      <c r="F40" s="1027" t="s">
        <v>869</v>
      </c>
      <c r="G40" s="741"/>
      <c r="H40" s="1023"/>
      <c r="I40" s="741"/>
      <c r="J40" s="1023"/>
      <c r="K40" s="289" t="s">
        <v>870</v>
      </c>
      <c r="X40" s="758">
        <v>0</v>
      </c>
    </row>
    <row s="1635" customFormat="1" customHeight="1" ht="22.5" hidden="1">
      <c r="A41" s="2392"/>
      <c r="B41" s="511"/>
      <c r="D41" s="665" t="s">
        <v>90</v>
      </c>
      <c r="E41" s="722" t="s">
        <v>871</v>
      </c>
      <c r="F41" s="660" t="s">
        <v>554</v>
      </c>
      <c r="G41" s="660" t="s">
        <v>554</v>
      </c>
      <c r="H41" s="1024"/>
      <c r="I41" s="660" t="s">
        <v>554</v>
      </c>
      <c r="J41" s="1024"/>
      <c r="K41" s="302"/>
      <c r="X41" s="758">
        <v>0</v>
      </c>
    </row>
    <row s="1635" customFormat="1" customHeight="1" ht="45" hidden="1">
      <c r="A42" s="2392"/>
      <c r="B42" s="511"/>
      <c r="D42" s="665" t="s">
        <v>330</v>
      </c>
      <c r="E42" s="723" t="s">
        <v>872</v>
      </c>
      <c r="F42" s="660" t="s">
        <v>566</v>
      </c>
      <c r="G42" s="557"/>
      <c r="H42" s="1024"/>
      <c r="I42" s="557"/>
      <c r="J42" s="1024"/>
      <c r="K42" s="302" t="s">
        <v>873</v>
      </c>
      <c r="X42" s="758">
        <v>0</v>
      </c>
    </row>
    <row s="1635" customFormat="1" customHeight="1" ht="45" hidden="1">
      <c r="A43" s="2392"/>
      <c r="B43" s="511"/>
      <c r="D43" s="665" t="s">
        <v>338</v>
      </c>
      <c r="E43" s="667" t="s">
        <v>874</v>
      </c>
      <c r="F43" s="1028" t="s">
        <v>566</v>
      </c>
      <c r="G43" s="742"/>
      <c r="H43" s="1023"/>
      <c r="I43" s="742"/>
      <c r="J43" s="1023"/>
      <c r="K43" s="302" t="s">
        <v>875</v>
      </c>
      <c r="X43" s="758">
        <v>0</v>
      </c>
    </row>
    <row s="1635" customFormat="1" customHeight="1" ht="11.25" hidden="1">
      <c r="A44" s="2392"/>
      <c r="B44" s="511"/>
      <c r="D44" s="665" t="s">
        <v>91</v>
      </c>
      <c r="E44" s="666" t="s">
        <v>876</v>
      </c>
      <c r="F44" s="660" t="s">
        <v>866</v>
      </c>
      <c r="G44" s="668"/>
      <c r="H44" s="1023"/>
      <c r="I44" s="668"/>
      <c r="J44" s="1023"/>
      <c r="K44" s="289"/>
      <c r="X44" s="758">
        <v>0</v>
      </c>
    </row>
    <row s="1635" customFormat="1" customHeight="1" ht="11.25" hidden="1">
      <c r="A45" s="2392"/>
      <c r="B45" s="511"/>
      <c r="D45" s="665" t="s">
        <v>761</v>
      </c>
      <c r="E45" s="667" t="s">
        <v>877</v>
      </c>
      <c r="F45" s="660" t="s">
        <v>866</v>
      </c>
      <c r="G45" s="668"/>
      <c r="H45" s="1023"/>
      <c r="I45" s="668"/>
      <c r="J45" s="1023"/>
      <c r="K45" s="289"/>
      <c r="X45" s="758">
        <v>0</v>
      </c>
    </row>
    <row s="1635" customFormat="1" customHeight="1" ht="11.25" hidden="1">
      <c r="A46" s="2392"/>
      <c r="B46" s="511"/>
      <c r="D46" s="665" t="s">
        <v>803</v>
      </c>
      <c r="E46" s="667" t="s">
        <v>878</v>
      </c>
      <c r="F46" s="660" t="s">
        <v>866</v>
      </c>
      <c r="G46" s="668"/>
      <c r="H46" s="1023"/>
      <c r="I46" s="668"/>
      <c r="J46" s="1023"/>
      <c r="K46" s="289"/>
      <c r="X46" s="758">
        <v>0</v>
      </c>
    </row>
    <row s="1635" customFormat="1" customHeight="1" ht="11.25" hidden="1">
      <c r="A47" s="2392"/>
      <c r="B47" s="511"/>
      <c r="D47" s="665" t="s">
        <v>806</v>
      </c>
      <c r="E47" s="667" t="s">
        <v>879</v>
      </c>
      <c r="F47" s="660" t="s">
        <v>866</v>
      </c>
      <c r="G47" s="668"/>
      <c r="H47" s="1023"/>
      <c r="I47" s="668"/>
      <c r="J47" s="1023"/>
      <c r="K47" s="289"/>
      <c r="X47" s="758">
        <v>0</v>
      </c>
    </row>
    <row s="1635" customFormat="1" customHeight="1" ht="11.25" hidden="1">
      <c r="A48" s="2392"/>
      <c r="B48" s="511"/>
      <c r="D48" s="665" t="s">
        <v>880</v>
      </c>
      <c r="E48" s="671" t="s">
        <v>881</v>
      </c>
      <c r="F48" s="660" t="s">
        <v>866</v>
      </c>
      <c r="G48" s="668"/>
      <c r="H48" s="1023"/>
      <c r="I48" s="668"/>
      <c r="J48" s="1023"/>
      <c r="K48" s="289"/>
      <c r="X48" s="758">
        <v>0</v>
      </c>
    </row>
    <row s="1635" customFormat="1" customHeight="1" ht="11.25" hidden="1">
      <c r="A49" s="2392"/>
      <c r="B49" s="511"/>
      <c r="D49" s="665" t="s">
        <v>882</v>
      </c>
      <c r="E49" s="671" t="s">
        <v>883</v>
      </c>
      <c r="F49" s="660" t="s">
        <v>866</v>
      </c>
      <c r="G49" s="668"/>
      <c r="H49" s="1023"/>
      <c r="I49" s="668"/>
      <c r="J49" s="1023"/>
      <c r="K49" s="289"/>
      <c r="X49" s="758">
        <v>0</v>
      </c>
    </row>
    <row s="1635" customFormat="1" customHeight="1" ht="11.25" hidden="1">
      <c r="A50" s="2392"/>
      <c r="B50" s="511"/>
      <c r="D50" s="665" t="s">
        <v>884</v>
      </c>
      <c r="E50" s="667" t="s">
        <v>885</v>
      </c>
      <c r="F50" s="660" t="s">
        <v>866</v>
      </c>
      <c r="G50" s="668"/>
      <c r="H50" s="1023"/>
      <c r="I50" s="668"/>
      <c r="J50" s="1023"/>
      <c r="K50" s="289"/>
      <c r="X50" s="758">
        <v>0</v>
      </c>
    </row>
    <row s="1635" customFormat="1" customHeight="1" ht="11.25" hidden="1">
      <c r="A51" s="2392"/>
      <c r="B51" s="511"/>
      <c r="D51" s="665" t="s">
        <v>886</v>
      </c>
      <c r="E51" s="667" t="s">
        <v>887</v>
      </c>
      <c r="F51" s="660" t="s">
        <v>866</v>
      </c>
      <c r="G51" s="668"/>
      <c r="H51" s="1023"/>
      <c r="I51" s="668"/>
      <c r="J51" s="1023"/>
      <c r="K51" s="289"/>
      <c r="X51" s="758">
        <v>0</v>
      </c>
    </row>
    <row s="1635" customFormat="1" customHeight="1" ht="45" hidden="1">
      <c r="A52" s="2392"/>
      <c r="B52" s="511"/>
      <c r="D52" s="665" t="s">
        <v>111</v>
      </c>
      <c r="E52" s="666" t="s">
        <v>888</v>
      </c>
      <c r="F52" s="660" t="s">
        <v>866</v>
      </c>
      <c r="G52" s="668"/>
      <c r="H52" s="1023"/>
      <c r="I52" s="668"/>
      <c r="J52" s="1023"/>
      <c r="K52" s="289"/>
      <c r="X52" s="758">
        <v>0</v>
      </c>
    </row>
    <row s="1635" customFormat="1" customHeight="1" ht="11.25" hidden="1">
      <c r="A53" s="2392"/>
      <c r="B53" s="511"/>
      <c r="D53" s="665" t="s">
        <v>319</v>
      </c>
      <c r="E53" s="667" t="s">
        <v>877</v>
      </c>
      <c r="F53" s="660" t="s">
        <v>866</v>
      </c>
      <c r="G53" s="668"/>
      <c r="H53" s="1023"/>
      <c r="I53" s="668"/>
      <c r="J53" s="1023"/>
      <c r="K53" s="289"/>
      <c r="X53" s="758">
        <v>0</v>
      </c>
    </row>
    <row s="1635" customFormat="1" customHeight="1" ht="11.25" hidden="1">
      <c r="A54" s="2392"/>
      <c r="B54" s="511"/>
      <c r="D54" s="665" t="s">
        <v>889</v>
      </c>
      <c r="E54" s="667" t="s">
        <v>878</v>
      </c>
      <c r="F54" s="660" t="s">
        <v>866</v>
      </c>
      <c r="G54" s="668"/>
      <c r="H54" s="1023"/>
      <c r="I54" s="668"/>
      <c r="J54" s="1023"/>
      <c r="K54" s="289"/>
      <c r="X54" s="758">
        <v>0</v>
      </c>
    </row>
    <row s="1635" customFormat="1" customHeight="1" ht="11.25" hidden="1">
      <c r="A55" s="2392"/>
      <c r="B55" s="511"/>
      <c r="D55" s="665" t="s">
        <v>890</v>
      </c>
      <c r="E55" s="667" t="s">
        <v>879</v>
      </c>
      <c r="F55" s="660" t="s">
        <v>866</v>
      </c>
      <c r="G55" s="668"/>
      <c r="H55" s="1023"/>
      <c r="I55" s="668"/>
      <c r="J55" s="1023"/>
      <c r="K55" s="289"/>
      <c r="X55" s="758">
        <v>0</v>
      </c>
    </row>
    <row s="1635" customFormat="1" customHeight="1" ht="11.25" hidden="1">
      <c r="A56" s="2392"/>
      <c r="B56" s="511"/>
      <c r="D56" s="665" t="s">
        <v>891</v>
      </c>
      <c r="E56" s="671" t="s">
        <v>881</v>
      </c>
      <c r="F56" s="660" t="s">
        <v>866</v>
      </c>
      <c r="G56" s="668"/>
      <c r="H56" s="1023"/>
      <c r="I56" s="668"/>
      <c r="J56" s="1023"/>
      <c r="K56" s="289"/>
      <c r="X56" s="758">
        <v>0</v>
      </c>
    </row>
    <row s="1635" customFormat="1" customHeight="1" ht="11.25" hidden="1">
      <c r="A57" s="2392"/>
      <c r="B57" s="511"/>
      <c r="D57" s="665" t="s">
        <v>892</v>
      </c>
      <c r="E57" s="671" t="s">
        <v>883</v>
      </c>
      <c r="F57" s="660" t="s">
        <v>866</v>
      </c>
      <c r="G57" s="668"/>
      <c r="H57" s="1023"/>
      <c r="I57" s="668"/>
      <c r="J57" s="1023"/>
      <c r="K57" s="289"/>
      <c r="X57" s="758">
        <v>0</v>
      </c>
    </row>
    <row s="1635" customFormat="1" customHeight="1" ht="11.25" hidden="1">
      <c r="A58" s="2392"/>
      <c r="B58" s="511"/>
      <c r="D58" s="665" t="s">
        <v>893</v>
      </c>
      <c r="E58" s="667" t="s">
        <v>885</v>
      </c>
      <c r="F58" s="660" t="s">
        <v>866</v>
      </c>
      <c r="G58" s="668"/>
      <c r="H58" s="1023"/>
      <c r="I58" s="668"/>
      <c r="J58" s="1023"/>
      <c r="K58" s="289"/>
      <c r="X58" s="758">
        <v>0</v>
      </c>
    </row>
    <row s="1635" customFormat="1" customHeight="1" ht="11.25" hidden="1">
      <c r="A59" s="2392"/>
      <c r="B59" s="511"/>
      <c r="D59" s="665" t="s">
        <v>894</v>
      </c>
      <c r="E59" s="667" t="s">
        <v>887</v>
      </c>
      <c r="F59" s="660" t="s">
        <v>866</v>
      </c>
      <c r="G59" s="668"/>
      <c r="H59" s="1023"/>
      <c r="I59" s="668"/>
      <c r="J59" s="1023"/>
      <c r="K59" s="289"/>
      <c r="X59" s="758">
        <v>0</v>
      </c>
    </row>
    <row s="1635" customFormat="1" customHeight="1" ht="33.75" hidden="1">
      <c r="A60" s="2392"/>
      <c r="B60" s="511"/>
      <c r="D60" s="665" t="s">
        <v>92</v>
      </c>
      <c r="E60" s="666" t="s">
        <v>895</v>
      </c>
      <c r="F60" s="721" t="s">
        <v>566</v>
      </c>
      <c r="G60" s="742"/>
      <c r="H60" s="1023"/>
      <c r="I60" s="742"/>
      <c r="J60" s="1023"/>
      <c r="K60" s="302" t="s">
        <v>896</v>
      </c>
      <c r="X60" s="758">
        <v>0</v>
      </c>
    </row>
    <row s="1635" customFormat="1" customHeight="1" ht="33.75" hidden="1">
      <c r="A61" s="2392"/>
      <c r="B61" s="511"/>
      <c r="D61" s="665" t="s">
        <v>93</v>
      </c>
      <c r="E61" s="666" t="s">
        <v>897</v>
      </c>
      <c r="F61" s="726" t="s">
        <v>827</v>
      </c>
      <c r="G61" s="668"/>
      <c r="H61" s="1023"/>
      <c r="I61" s="668"/>
      <c r="J61" s="1023"/>
      <c r="K61" s="289"/>
      <c r="X61" s="758">
        <v>0</v>
      </c>
    </row>
    <row s="1635" customFormat="1" customHeight="1" ht="22.5" hidden="1">
      <c r="A62" s="2392"/>
      <c r="B62" s="511" t="s">
        <v>596</v>
      </c>
      <c r="D62" s="665" t="s">
        <v>112</v>
      </c>
      <c r="E62" s="666" t="s">
        <v>898</v>
      </c>
      <c r="F62" s="726" t="s">
        <v>312</v>
      </c>
      <c r="G62" s="382"/>
      <c r="H62" s="1023"/>
      <c r="I62" s="382"/>
      <c r="J62" s="1023"/>
      <c r="K62" s="289" t="s">
        <v>639</v>
      </c>
      <c r="X62" s="758">
        <v>0</v>
      </c>
    </row>
    <row s="1635" customFormat="1" customHeight="1" ht="45" hidden="1">
      <c r="A63" s="2392"/>
      <c r="B63" s="511" t="s">
        <v>596</v>
      </c>
      <c r="D63" s="665" t="s">
        <v>899</v>
      </c>
      <c r="E63" s="667" t="s">
        <v>900</v>
      </c>
      <c r="F63" s="721" t="s">
        <v>312</v>
      </c>
      <c r="G63" s="382"/>
      <c r="H63" s="1023"/>
      <c r="I63" s="382"/>
      <c r="J63" s="1023"/>
      <c r="K63" s="289" t="s">
        <v>639</v>
      </c>
      <c r="X63" s="758">
        <v>0</v>
      </c>
    </row>
    <row s="1635" customFormat="1" customHeight="1" ht="11.549999999999999">
      <c r="A64" s="1033"/>
      <c r="B64" s="518"/>
      <c r="D64" s="1034"/>
      <c r="E64" s="1035"/>
      <c r="X64" s="509">
        <v>11</v>
      </c>
    </row>
    <row s="1635" customFormat="1" customHeight="1" ht="22.5" hidden="1">
      <c r="A65" s="2392" t="s">
        <v>901</v>
      </c>
      <c r="B65" s="511"/>
      <c r="D65" s="665">
        <v>1</v>
      </c>
      <c r="E65" s="744" t="s">
        <v>902</v>
      </c>
      <c r="F65" s="740" t="s">
        <v>817</v>
      </c>
      <c r="G65" s="741"/>
      <c r="H65" s="1029"/>
      <c r="I65" s="741"/>
      <c r="J65" s="1029"/>
      <c r="K65" s="301" t="s">
        <v>903</v>
      </c>
      <c r="X65" s="758">
        <v>0</v>
      </c>
    </row>
    <row s="1635" customFormat="1" customHeight="1" ht="56.25" hidden="1">
      <c r="A66" s="2392"/>
      <c r="B66" s="511"/>
      <c r="D66" s="743" t="s">
        <v>110</v>
      </c>
      <c r="E66" s="707" t="s">
        <v>904</v>
      </c>
      <c r="F66" s="660" t="s">
        <v>554</v>
      </c>
      <c r="G66" s="660" t="s">
        <v>554</v>
      </c>
      <c r="H66" s="519"/>
      <c r="I66" s="660" t="s">
        <v>554</v>
      </c>
      <c r="J66" s="519"/>
      <c r="K66" s="289"/>
      <c r="X66" s="758">
        <v>0</v>
      </c>
    </row>
    <row s="1635" customFormat="1" customHeight="1" ht="33.75" hidden="1">
      <c r="A67" s="2392"/>
      <c r="B67" s="511"/>
      <c r="D67" s="743" t="s">
        <v>716</v>
      </c>
      <c r="E67" s="954" t="s">
        <v>905</v>
      </c>
      <c r="F67" s="660" t="s">
        <v>869</v>
      </c>
      <c r="G67" s="727"/>
      <c r="H67" s="519"/>
      <c r="I67" s="727"/>
      <c r="J67" s="519"/>
      <c r="K67" s="289"/>
      <c r="X67" s="758">
        <v>0</v>
      </c>
    </row>
    <row s="1635" customFormat="1" customHeight="1" ht="22.5" hidden="1">
      <c r="A68" s="2392"/>
      <c r="B68" s="511"/>
      <c r="D68" s="743" t="s">
        <v>313</v>
      </c>
      <c r="E68" s="954" t="s">
        <v>906</v>
      </c>
      <c r="F68" s="660" t="s">
        <v>869</v>
      </c>
      <c r="G68" s="727"/>
      <c r="H68" s="519"/>
      <c r="I68" s="727"/>
      <c r="J68" s="519"/>
      <c r="K68" s="289"/>
      <c r="X68" s="758">
        <v>0</v>
      </c>
    </row>
    <row s="1635" customFormat="1" customHeight="1" ht="22.5" hidden="1">
      <c r="A69" s="2392"/>
      <c r="B69" s="511"/>
      <c r="D69" s="743" t="s">
        <v>316</v>
      </c>
      <c r="E69" s="954" t="s">
        <v>907</v>
      </c>
      <c r="F69" s="721" t="s">
        <v>566</v>
      </c>
      <c r="G69" s="742"/>
      <c r="H69" s="519"/>
      <c r="I69" s="742"/>
      <c r="J69" s="519"/>
      <c r="K69" s="289"/>
      <c r="X69" s="758">
        <v>0</v>
      </c>
    </row>
    <row s="1635" customFormat="1" customHeight="1" ht="22.5" hidden="1">
      <c r="A70" s="2392"/>
      <c r="B70" s="511"/>
      <c r="D70" s="743" t="s">
        <v>736</v>
      </c>
      <c r="E70" s="954" t="s">
        <v>908</v>
      </c>
      <c r="F70" s="721" t="s">
        <v>566</v>
      </c>
      <c r="G70" s="742"/>
      <c r="H70" s="519"/>
      <c r="I70" s="742"/>
      <c r="J70" s="519"/>
      <c r="K70" s="289"/>
      <c r="X70" s="758">
        <v>0</v>
      </c>
    </row>
    <row s="1635" customFormat="1" customHeight="1" ht="22.5" hidden="1">
      <c r="A71" s="2392"/>
      <c r="B71" s="511"/>
      <c r="D71" s="665" t="s">
        <v>90</v>
      </c>
      <c r="E71" s="666" t="s">
        <v>909</v>
      </c>
      <c r="F71" s="660" t="s">
        <v>869</v>
      </c>
      <c r="G71" s="557"/>
      <c r="H71" s="1030"/>
      <c r="I71" s="557"/>
      <c r="J71" s="1030"/>
      <c r="K71" s="302"/>
      <c r="X71" s="758">
        <v>0</v>
      </c>
    </row>
    <row s="1635" customFormat="1" customHeight="1" ht="56.25" hidden="1">
      <c r="A72" s="2392"/>
      <c r="B72" s="511"/>
      <c r="D72" s="665" t="s">
        <v>91</v>
      </c>
      <c r="E72" s="666" t="s">
        <v>910</v>
      </c>
      <c r="F72" s="721" t="s">
        <v>566</v>
      </c>
      <c r="G72" s="742"/>
      <c r="H72" s="1023"/>
      <c r="I72" s="742"/>
      <c r="J72" s="1023"/>
      <c r="K72" s="302"/>
      <c r="X72" s="758">
        <v>0</v>
      </c>
    </row>
    <row s="1635" customFormat="1" customHeight="1" ht="33.75" hidden="1">
      <c r="A73" s="2392"/>
      <c r="B73" s="511"/>
      <c r="D73" s="665" t="s">
        <v>111</v>
      </c>
      <c r="E73" s="666" t="s">
        <v>911</v>
      </c>
      <c r="F73" s="726" t="s">
        <v>827</v>
      </c>
      <c r="G73" s="668"/>
      <c r="H73" s="1023"/>
      <c r="I73" s="668"/>
      <c r="J73" s="1023"/>
      <c r="K73" s="289"/>
      <c r="X73" s="758">
        <v>0</v>
      </c>
    </row>
    <row s="1635" customFormat="1" customHeight="1" ht="22.5" hidden="1">
      <c r="A74" s="2392"/>
      <c r="B74" s="511" t="s">
        <v>596</v>
      </c>
      <c r="D74" s="665" t="s">
        <v>92</v>
      </c>
      <c r="E74" s="666" t="s">
        <v>912</v>
      </c>
      <c r="F74" s="726" t="s">
        <v>312</v>
      </c>
      <c r="G74" s="382"/>
      <c r="H74" s="1023"/>
      <c r="I74" s="382"/>
      <c r="J74" s="1023"/>
      <c r="K74" s="289" t="s">
        <v>639</v>
      </c>
      <c r="X74" s="758">
        <v>0</v>
      </c>
    </row>
    <row s="1635" customFormat="1" customHeight="1" ht="45" hidden="1">
      <c r="A75" s="2392"/>
      <c r="B75" s="511" t="s">
        <v>596</v>
      </c>
      <c r="D75" s="665" t="s">
        <v>660</v>
      </c>
      <c r="E75" s="667" t="s">
        <v>913</v>
      </c>
      <c r="F75" s="721" t="s">
        <v>312</v>
      </c>
      <c r="G75" s="382"/>
      <c r="H75" s="1023"/>
      <c r="I75" s="382"/>
      <c r="J75" s="1023"/>
      <c r="K75" s="289" t="s">
        <v>639</v>
      </c>
      <c r="X75" s="758">
        <v>0</v>
      </c>
    </row>
    <row s="1635" customFormat="1" customHeight="1" ht="11.549999999999999">
      <c r="A76" s="1033"/>
      <c r="B76" s="518"/>
      <c r="D76" s="1034"/>
      <c r="E76" s="1035"/>
      <c r="X76" s="509">
        <v>11</v>
      </c>
    </row>
    <row s="1635" customFormat="1" customHeight="1" ht="11.25" hidden="1">
      <c r="A77" s="2392" t="s">
        <v>914</v>
      </c>
      <c r="B77" s="511"/>
      <c r="D77" s="665">
        <v>1</v>
      </c>
      <c r="E77" s="666" t="s">
        <v>915</v>
      </c>
      <c r="F77" s="721" t="s">
        <v>817</v>
      </c>
      <c r="G77" s="724"/>
      <c r="H77" s="1023"/>
      <c r="I77" s="724"/>
      <c r="J77" s="1023"/>
      <c r="K77" s="289" t="s">
        <v>916</v>
      </c>
      <c r="X77" s="758">
        <v>0</v>
      </c>
    </row>
    <row s="1635" customFormat="1" customHeight="1" ht="11.25" hidden="1">
      <c r="A78" s="2392"/>
      <c r="B78" s="511"/>
      <c r="D78" s="665" t="s">
        <v>110</v>
      </c>
      <c r="E78" s="666" t="s">
        <v>917</v>
      </c>
      <c r="F78" s="721" t="s">
        <v>817</v>
      </c>
      <c r="G78" s="724"/>
      <c r="H78" s="1023"/>
      <c r="I78" s="724"/>
      <c r="J78" s="1023"/>
      <c r="K78" s="289" t="s">
        <v>918</v>
      </c>
      <c r="X78" s="758">
        <v>0</v>
      </c>
    </row>
    <row s="1635" customFormat="1" customHeight="1" ht="22.5" hidden="1">
      <c r="A79" s="2392"/>
      <c r="B79" s="511"/>
      <c r="D79" s="665" t="s">
        <v>90</v>
      </c>
      <c r="E79" s="722" t="s">
        <v>919</v>
      </c>
      <c r="F79" s="660" t="s">
        <v>866</v>
      </c>
      <c r="G79" s="724"/>
      <c r="H79" s="1023"/>
      <c r="I79" s="724"/>
      <c r="J79" s="1023"/>
      <c r="K79" s="289" t="s">
        <v>920</v>
      </c>
      <c r="X79" s="758">
        <v>0</v>
      </c>
    </row>
    <row s="1635" customFormat="1" customHeight="1" ht="11.25" hidden="1">
      <c r="A80" s="2392"/>
      <c r="B80" s="511"/>
      <c r="D80" s="665" t="s">
        <v>330</v>
      </c>
      <c r="E80" s="723" t="s">
        <v>921</v>
      </c>
      <c r="F80" s="660" t="s">
        <v>866</v>
      </c>
      <c r="G80" s="724"/>
      <c r="H80" s="1023"/>
      <c r="I80" s="724"/>
      <c r="J80" s="1023"/>
      <c r="K80" s="289"/>
      <c r="X80" s="758">
        <v>0</v>
      </c>
    </row>
    <row s="1635" customFormat="1" customHeight="1" ht="11.25" hidden="1">
      <c r="A81" s="2392"/>
      <c r="B81" s="511"/>
      <c r="D81" s="665" t="s">
        <v>338</v>
      </c>
      <c r="E81" s="723" t="s">
        <v>922</v>
      </c>
      <c r="F81" s="660" t="s">
        <v>866</v>
      </c>
      <c r="G81" s="724"/>
      <c r="H81" s="1023"/>
      <c r="I81" s="724"/>
      <c r="J81" s="1023"/>
      <c r="K81" s="289"/>
      <c r="X81" s="758">
        <v>0</v>
      </c>
    </row>
    <row s="1635" customFormat="1" customHeight="1" ht="11.25" hidden="1">
      <c r="A82" s="2392"/>
      <c r="B82" s="511"/>
      <c r="D82" s="665" t="s">
        <v>340</v>
      </c>
      <c r="E82" s="723" t="s">
        <v>923</v>
      </c>
      <c r="F82" s="660" t="s">
        <v>866</v>
      </c>
      <c r="G82" s="724"/>
      <c r="H82" s="1023"/>
      <c r="I82" s="724"/>
      <c r="J82" s="1023"/>
      <c r="K82" s="289"/>
      <c r="X82" s="758">
        <v>0</v>
      </c>
    </row>
    <row s="1635" customFormat="1" customHeight="1" ht="11.25" hidden="1">
      <c r="A83" s="2392"/>
      <c r="B83" s="511"/>
      <c r="D83" s="665" t="s">
        <v>342</v>
      </c>
      <c r="E83" s="723" t="s">
        <v>924</v>
      </c>
      <c r="F83" s="660" t="s">
        <v>866</v>
      </c>
      <c r="G83" s="724"/>
      <c r="H83" s="1023"/>
      <c r="I83" s="724"/>
      <c r="J83" s="1023"/>
      <c r="K83" s="289"/>
      <c r="X83" s="758">
        <v>0</v>
      </c>
    </row>
    <row s="1635" customFormat="1" customHeight="1" ht="11.25" hidden="1">
      <c r="A84" s="2392"/>
      <c r="B84" s="511"/>
      <c r="D84" s="665" t="s">
        <v>925</v>
      </c>
      <c r="E84" s="723" t="s">
        <v>926</v>
      </c>
      <c r="F84" s="660" t="s">
        <v>866</v>
      </c>
      <c r="G84" s="724"/>
      <c r="H84" s="1023"/>
      <c r="I84" s="724"/>
      <c r="J84" s="1023"/>
      <c r="K84" s="289"/>
      <c r="X84" s="758">
        <v>0</v>
      </c>
    </row>
    <row s="1635" customFormat="1" customHeight="1" ht="11.25" hidden="1">
      <c r="A85" s="2392"/>
      <c r="B85" s="511"/>
      <c r="D85" s="665" t="s">
        <v>927</v>
      </c>
      <c r="E85" s="723" t="s">
        <v>928</v>
      </c>
      <c r="F85" s="660" t="s">
        <v>866</v>
      </c>
      <c r="G85" s="724"/>
      <c r="H85" s="1023"/>
      <c r="I85" s="724"/>
      <c r="J85" s="1023"/>
      <c r="K85" s="289"/>
      <c r="X85" s="758">
        <v>0</v>
      </c>
    </row>
    <row s="1635" customFormat="1" customHeight="1" ht="11.25" hidden="1">
      <c r="A86" s="2392"/>
      <c r="B86" s="511"/>
      <c r="D86" s="665" t="s">
        <v>929</v>
      </c>
      <c r="E86" s="723" t="s">
        <v>930</v>
      </c>
      <c r="F86" s="660" t="s">
        <v>866</v>
      </c>
      <c r="G86" s="724"/>
      <c r="H86" s="1023"/>
      <c r="I86" s="724"/>
      <c r="J86" s="1023"/>
      <c r="K86" s="289"/>
      <c r="X86" s="758">
        <v>0</v>
      </c>
    </row>
    <row s="1635" customFormat="1" customHeight="1" ht="45" hidden="1">
      <c r="A87" s="2392"/>
      <c r="B87" s="511"/>
      <c r="D87" s="665" t="s">
        <v>91</v>
      </c>
      <c r="E87" s="666" t="s">
        <v>931</v>
      </c>
      <c r="F87" s="660" t="s">
        <v>866</v>
      </c>
      <c r="G87" s="724"/>
      <c r="H87" s="1023"/>
      <c r="I87" s="724"/>
      <c r="J87" s="1023"/>
      <c r="K87" s="289" t="s">
        <v>932</v>
      </c>
      <c r="X87" s="758">
        <v>0</v>
      </c>
    </row>
    <row s="1635" customFormat="1" customHeight="1" ht="11.25" hidden="1">
      <c r="A88" s="2392"/>
      <c r="B88" s="511"/>
      <c r="D88" s="665" t="s">
        <v>761</v>
      </c>
      <c r="E88" s="723" t="s">
        <v>921</v>
      </c>
      <c r="F88" s="660" t="s">
        <v>866</v>
      </c>
      <c r="G88" s="724"/>
      <c r="H88" s="1023"/>
      <c r="I88" s="724"/>
      <c r="J88" s="1023"/>
      <c r="K88" s="289"/>
      <c r="X88" s="758">
        <v>0</v>
      </c>
    </row>
    <row s="1635" customFormat="1" customHeight="1" ht="11.25" hidden="1">
      <c r="A89" s="2392"/>
      <c r="B89" s="511"/>
      <c r="D89" s="665" t="s">
        <v>803</v>
      </c>
      <c r="E89" s="723" t="s">
        <v>922</v>
      </c>
      <c r="F89" s="660" t="s">
        <v>866</v>
      </c>
      <c r="G89" s="724"/>
      <c r="H89" s="1023"/>
      <c r="I89" s="724"/>
      <c r="J89" s="1023"/>
      <c r="K89" s="289"/>
      <c r="X89" s="758">
        <v>0</v>
      </c>
    </row>
    <row s="1635" customFormat="1" customHeight="1" ht="11.25" hidden="1">
      <c r="A90" s="2392"/>
      <c r="B90" s="511"/>
      <c r="D90" s="665" t="s">
        <v>806</v>
      </c>
      <c r="E90" s="723" t="s">
        <v>923</v>
      </c>
      <c r="F90" s="660" t="s">
        <v>866</v>
      </c>
      <c r="G90" s="724"/>
      <c r="H90" s="1023"/>
      <c r="I90" s="724"/>
      <c r="J90" s="1023"/>
      <c r="K90" s="289"/>
      <c r="X90" s="758">
        <v>0</v>
      </c>
    </row>
    <row s="1635" customFormat="1" customHeight="1" ht="11.25" hidden="1">
      <c r="A91" s="2392"/>
      <c r="B91" s="511"/>
      <c r="D91" s="665" t="s">
        <v>884</v>
      </c>
      <c r="E91" s="723" t="s">
        <v>924</v>
      </c>
      <c r="F91" s="660" t="s">
        <v>866</v>
      </c>
      <c r="G91" s="724"/>
      <c r="H91" s="1023"/>
      <c r="I91" s="724"/>
      <c r="J91" s="1023"/>
      <c r="K91" s="289"/>
      <c r="X91" s="758">
        <v>0</v>
      </c>
    </row>
    <row s="1635" customFormat="1" customHeight="1" ht="11.25" hidden="1">
      <c r="A92" s="2392"/>
      <c r="B92" s="511"/>
      <c r="D92" s="665" t="s">
        <v>886</v>
      </c>
      <c r="E92" s="723" t="s">
        <v>926</v>
      </c>
      <c r="F92" s="660" t="s">
        <v>866</v>
      </c>
      <c r="G92" s="724"/>
      <c r="H92" s="1023"/>
      <c r="I92" s="724"/>
      <c r="J92" s="1023"/>
      <c r="K92" s="289"/>
      <c r="X92" s="758">
        <v>0</v>
      </c>
    </row>
    <row s="1635" customFormat="1" customHeight="1" ht="11.25" hidden="1">
      <c r="A93" s="2392"/>
      <c r="B93" s="511"/>
      <c r="D93" s="665" t="s">
        <v>933</v>
      </c>
      <c r="E93" s="723" t="s">
        <v>928</v>
      </c>
      <c r="F93" s="660" t="s">
        <v>866</v>
      </c>
      <c r="G93" s="724"/>
      <c r="H93" s="1023"/>
      <c r="I93" s="724"/>
      <c r="J93" s="1023"/>
      <c r="K93" s="289"/>
      <c r="X93" s="758">
        <v>0</v>
      </c>
    </row>
    <row s="1635" customFormat="1" customHeight="1" ht="11.25" hidden="1">
      <c r="A94" s="2392"/>
      <c r="B94" s="511"/>
      <c r="D94" s="665" t="s">
        <v>934</v>
      </c>
      <c r="E94" s="723" t="s">
        <v>930</v>
      </c>
      <c r="F94" s="660" t="s">
        <v>866</v>
      </c>
      <c r="G94" s="724"/>
      <c r="H94" s="1023"/>
      <c r="I94" s="724"/>
      <c r="J94" s="1023"/>
      <c r="K94" s="289"/>
      <c r="X94" s="758">
        <v>0</v>
      </c>
    </row>
    <row s="1635" customFormat="1" customHeight="1" ht="24.75" hidden="1">
      <c r="A95" s="2392"/>
      <c r="B95" s="511"/>
      <c r="D95" s="665" t="s">
        <v>111</v>
      </c>
      <c r="E95" s="666" t="s">
        <v>935</v>
      </c>
      <c r="F95" s="725" t="s">
        <v>566</v>
      </c>
      <c r="G95" s="727"/>
      <c r="H95" s="1023"/>
      <c r="I95" s="727"/>
      <c r="J95" s="1023"/>
      <c r="K95" s="289" t="s">
        <v>936</v>
      </c>
      <c r="X95" s="758">
        <v>0</v>
      </c>
    </row>
    <row s="1635" customFormat="1" customHeight="1" ht="33.75" hidden="1">
      <c r="A96" s="2392"/>
      <c r="B96" s="511"/>
      <c r="D96" s="665" t="s">
        <v>92</v>
      </c>
      <c r="E96" s="666" t="s">
        <v>937</v>
      </c>
      <c r="F96" s="726" t="s">
        <v>827</v>
      </c>
      <c r="G96" s="728"/>
      <c r="H96" s="1023"/>
      <c r="I96" s="728"/>
      <c r="J96" s="1023"/>
      <c r="K96" s="289"/>
      <c r="X96" s="758">
        <v>0</v>
      </c>
    </row>
    <row s="1635" customFormat="1" customHeight="1" ht="22.5" hidden="1">
      <c r="A97" s="2392"/>
      <c r="B97" s="511" t="s">
        <v>596</v>
      </c>
      <c r="D97" s="665" t="s">
        <v>93</v>
      </c>
      <c r="E97" s="666" t="s">
        <v>938</v>
      </c>
      <c r="F97" s="726" t="s">
        <v>312</v>
      </c>
      <c r="G97" s="385"/>
      <c r="H97" s="1023"/>
      <c r="I97" s="385"/>
      <c r="J97" s="1023"/>
      <c r="K97" s="289" t="s">
        <v>639</v>
      </c>
      <c r="X97" s="758">
        <v>0</v>
      </c>
    </row>
    <row s="1635" customFormat="1" customHeight="1" ht="45" hidden="1">
      <c r="A98" s="2392"/>
      <c r="B98" s="511" t="s">
        <v>596</v>
      </c>
      <c r="D98" s="665" t="s">
        <v>939</v>
      </c>
      <c r="E98" s="667" t="s">
        <v>940</v>
      </c>
      <c r="F98" s="721" t="s">
        <v>312</v>
      </c>
      <c r="G98" s="385"/>
      <c r="H98" s="1023"/>
      <c r="I98" s="385"/>
      <c r="J98" s="1023"/>
      <c r="K98" s="289" t="s">
        <v>639</v>
      </c>
      <c r="X98" s="758">
        <v>0</v>
      </c>
    </row>
    <row s="1635" customFormat="1" customHeight="1" ht="95.25" hidden="1">
      <c r="A99" s="2392"/>
      <c r="B99" s="511" t="s">
        <v>596</v>
      </c>
      <c r="D99" s="665" t="s">
        <v>112</v>
      </c>
      <c r="E99" s="666" t="s">
        <v>941</v>
      </c>
      <c r="F99" s="721" t="s">
        <v>312</v>
      </c>
      <c r="G99" s="385"/>
      <c r="H99" s="1023"/>
      <c r="I99" s="385"/>
      <c r="J99" s="1023"/>
      <c r="K99" s="289" t="s">
        <v>639</v>
      </c>
      <c r="X99" s="758">
        <v>0</v>
      </c>
    </row>
    <row s="1635" customFormat="1" customHeight="1" ht="22.5" hidden="1">
      <c r="A100" s="2392"/>
      <c r="B100" s="511" t="s">
        <v>596</v>
      </c>
      <c r="D100" s="665" t="s">
        <v>148</v>
      </c>
      <c r="E100" s="666" t="s">
        <v>942</v>
      </c>
      <c r="F100" s="721" t="s">
        <v>312</v>
      </c>
      <c r="G100" s="385"/>
      <c r="H100" s="1023"/>
      <c r="I100" s="385"/>
      <c r="J100" s="1023"/>
      <c r="K100" s="289" t="s">
        <v>639</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9B90F2-22C8-3828-DBFE-C5B839B56245}"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"ХТК"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c r="F13" s="2112" t="s">
        <v>66</v>
      </c>
      <c r="G13" s="2113"/>
      <c r="H13" s="2114">
        <v>1</v>
      </c>
      <c r="I13" s="2105" t="str">
        <f>IF(U13="","",INDEX(TERRITORY_MR_LIST,MATCH(U13,TERRITORY_LIST_ID,0)))</f>
        <v/>
      </c>
      <c r="J13" s="2107" t="s">
        <v>19</v>
      </c>
      <c r="K13" s="602"/>
      <c r="L13" s="527" t="s">
        <v>109</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F17FD8-B058-4738-4948-694547E7CABB}"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451</v>
      </c>
      <c r="D3" s="689" t="str">
        <f>B3&amp;".1"</f>
        <v>.1</v>
      </c>
      <c r="E3" s="690" t="s">
        <v>943</v>
      </c>
      <c r="F3" s="691" t="s">
        <v>312</v>
      </c>
      <c r="G3" s="686"/>
      <c r="H3" s="401"/>
      <c r="I3" s="686"/>
      <c r="J3" s="401"/>
      <c r="K3" s="289" t="s">
        <v>944</v>
      </c>
      <c r="V3" s="505">
        <v>0</v>
      </c>
    </row>
    <row customHeight="1" ht="15" hidden="1">
      <c r="A4" s="505"/>
      <c r="B4" s="2397"/>
      <c r="C4" s="2398"/>
      <c r="D4" s="689" t="str">
        <f>B3&amp;".2"</f>
        <v>.2</v>
      </c>
      <c r="E4" s="690" t="s">
        <v>945</v>
      </c>
      <c r="F4" s="691" t="s">
        <v>312</v>
      </c>
      <c r="G4" s="1738" t="s">
        <v>28</v>
      </c>
      <c r="H4" s="401"/>
      <c r="I4" s="1738" t="s">
        <v>28</v>
      </c>
      <c r="J4" s="401"/>
      <c r="K4" s="289" t="s">
        <v>946</v>
      </c>
      <c r="V4" s="505">
        <v>0</v>
      </c>
    </row>
    <row s="1366" customFormat="1" customHeight="1" ht="15" hidden="1">
      <c r="C5" s="672"/>
      <c r="U5" s="420"/>
      <c r="V5" s="417">
        <v>0</v>
      </c>
    </row>
    <row customHeight="1" ht="22.5" hidden="1">
      <c r="A6" s="505"/>
      <c r="B6" s="2397"/>
      <c r="C6" s="2398" t="s">
        <v>451</v>
      </c>
      <c r="D6" s="689" t="str">
        <f>B6&amp;".1"</f>
        <v>.1</v>
      </c>
      <c r="E6" s="690" t="s">
        <v>947</v>
      </c>
      <c r="F6" s="691" t="s">
        <v>312</v>
      </c>
      <c r="G6" s="686"/>
      <c r="H6" s="401"/>
      <c r="I6" s="686"/>
      <c r="J6" s="401"/>
      <c r="K6" s="289" t="s">
        <v>948</v>
      </c>
      <c r="V6" s="505">
        <v>0</v>
      </c>
    </row>
    <row customHeight="1" ht="15" hidden="1">
      <c r="A7" s="505"/>
      <c r="B7" s="2397"/>
      <c r="C7" s="2398"/>
      <c r="D7" s="689" t="str">
        <f>B6&amp;".2"</f>
        <v>.2</v>
      </c>
      <c r="E7" s="690" t="s">
        <v>945</v>
      </c>
      <c r="F7" s="691" t="s">
        <v>312</v>
      </c>
      <c r="G7" s="1738" t="s">
        <v>28</v>
      </c>
      <c r="H7" s="401"/>
      <c r="I7" s="1738" t="s">
        <v>28</v>
      </c>
      <c r="J7" s="401"/>
      <c r="K7" s="289" t="s">
        <v>946</v>
      </c>
      <c r="V7" s="505">
        <v>0</v>
      </c>
    </row>
    <row s="1366" customFormat="1" customHeight="1" ht="15" hidden="1">
      <c r="C8" s="672"/>
      <c r="U8" s="420"/>
      <c r="V8" s="417">
        <v>0</v>
      </c>
    </row>
    <row customHeight="1" ht="22.5" hidden="1">
      <c r="A9" s="505"/>
      <c r="B9" s="2397"/>
      <c r="C9" s="2398" t="s">
        <v>451</v>
      </c>
      <c r="D9" s="689" t="str">
        <f>B9&amp;".1"</f>
        <v>.1</v>
      </c>
      <c r="E9" s="690" t="s">
        <v>949</v>
      </c>
      <c r="F9" s="691" t="s">
        <v>312</v>
      </c>
      <c r="G9" s="697" t="s">
        <v>28</v>
      </c>
      <c r="H9" s="401" t="s">
        <v>28</v>
      </c>
      <c r="I9" s="697" t="s">
        <v>28</v>
      </c>
      <c r="J9" s="401" t="s">
        <v>28</v>
      </c>
      <c r="K9" s="289"/>
      <c r="V9" s="505">
        <v>0</v>
      </c>
    </row>
    <row customHeight="1" ht="15" hidden="1">
      <c r="A10" s="505"/>
      <c r="B10" s="2397"/>
      <c r="C10" s="2398"/>
      <c r="D10" s="689" t="str">
        <f>B9&amp;".2"</f>
        <v>.2</v>
      </c>
      <c r="E10" s="690" t="s">
        <v>950</v>
      </c>
      <c r="F10" s="691" t="s">
        <v>312</v>
      </c>
      <c r="G10" s="1732" t="s">
        <v>28</v>
      </c>
      <c r="H10" s="401" t="s">
        <v>28</v>
      </c>
      <c r="I10" s="1732" t="s">
        <v>28</v>
      </c>
      <c r="J10" s="401" t="s">
        <v>28</v>
      </c>
      <c r="K10" s="289" t="s">
        <v>951</v>
      </c>
      <c r="V10" s="505">
        <v>0</v>
      </c>
    </row>
    <row customHeight="1" ht="15" hidden="1">
      <c r="A11" s="505"/>
      <c r="B11" s="2397"/>
      <c r="C11" s="2398"/>
      <c r="D11" s="689" t="str">
        <f>B9&amp;".3"</f>
        <v>.3</v>
      </c>
      <c r="E11" s="690" t="s">
        <v>952</v>
      </c>
      <c r="F11" s="691" t="s">
        <v>312</v>
      </c>
      <c r="G11" s="1732" t="s">
        <v>28</v>
      </c>
      <c r="H11" s="401" t="s">
        <v>28</v>
      </c>
      <c r="I11" s="1732" t="s">
        <v>28</v>
      </c>
      <c r="J11" s="401" t="s">
        <v>28</v>
      </c>
      <c r="K11" s="289" t="s">
        <v>953</v>
      </c>
      <c r="V11" s="505">
        <v>0</v>
      </c>
    </row>
    <row s="1366" customFormat="1" customHeight="1" ht="15" hidden="1">
      <c r="C12" s="672"/>
      <c r="U12" s="420"/>
      <c r="V12" s="417">
        <v>0</v>
      </c>
    </row>
    <row customHeight="1" ht="33.75" hidden="1">
      <c r="A13" s="505"/>
      <c r="B13" s="2397"/>
      <c r="C13" s="2398" t="s">
        <v>451</v>
      </c>
      <c r="D13" s="689" t="str">
        <f>B13&amp;".1"</f>
        <v>.1</v>
      </c>
      <c r="E13" s="690" t="s">
        <v>954</v>
      </c>
      <c r="F13" s="691" t="s">
        <v>312</v>
      </c>
      <c r="G13" s="697" t="s">
        <v>28</v>
      </c>
      <c r="H13" s="401" t="s">
        <v>28</v>
      </c>
      <c r="I13" s="697" t="s">
        <v>28</v>
      </c>
      <c r="J13" s="401" t="s">
        <v>28</v>
      </c>
      <c r="K13" s="289" t="s">
        <v>955</v>
      </c>
      <c r="V13" s="505">
        <v>0</v>
      </c>
    </row>
    <row customHeight="1" ht="15" hidden="1">
      <c r="B14" s="2397"/>
      <c r="C14" s="2398"/>
      <c r="D14" s="689" t="str">
        <f>B13&amp;".2"</f>
        <v>.2</v>
      </c>
      <c r="E14" s="690" t="s">
        <v>956</v>
      </c>
      <c r="F14" s="691" t="s">
        <v>312</v>
      </c>
      <c r="G14" s="1732" t="s">
        <v>28</v>
      </c>
      <c r="H14" s="401" t="s">
        <v>28</v>
      </c>
      <c r="I14" s="1732" t="s">
        <v>28</v>
      </c>
      <c r="J14" s="401" t="s">
        <v>28</v>
      </c>
      <c r="K14" s="289" t="s">
        <v>957</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"ХТК"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f>IF(I25="","",INDEX(DIFFERENTIATION_UNMERGE_VD,MATCH(I25,DIFFERENTIATION_ID_DIFF,0)))</f>
        <v>0</v>
      </c>
      <c r="J26" s="2396"/>
      <c r="K26" s="2175" t="s">
        <v>307</v>
      </c>
      <c r="V26" s="505">
        <v>15</v>
      </c>
    </row>
    <row s="1635" customFormat="1" customHeight="1" ht="15.75">
      <c r="A27" s="759"/>
      <c r="C27" s="176"/>
      <c r="D27" s="711"/>
      <c r="E27" s="2367" t="s">
        <v>572</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306</v>
      </c>
      <c r="E29" s="2370"/>
      <c r="F29" s="2370"/>
      <c r="G29" s="887"/>
      <c r="H29" s="887"/>
      <c r="I29" s="887"/>
      <c r="J29" s="888"/>
      <c r="K29" s="2195"/>
      <c r="U29" s="675"/>
      <c r="V29" s="758">
        <v>15</v>
      </c>
    </row>
    <row customHeight="1" ht="35.699999999999996">
      <c r="C30" s="176"/>
      <c r="D30" s="761" t="s">
        <v>88</v>
      </c>
      <c r="E30" s="760" t="s">
        <v>308</v>
      </c>
      <c r="F30" s="760" t="s">
        <v>574</v>
      </c>
      <c r="G30" s="808" t="s">
        <v>309</v>
      </c>
      <c r="H30" s="807" t="s">
        <v>396</v>
      </c>
      <c r="I30" s="684" t="s">
        <v>309</v>
      </c>
      <c r="J30" s="465" t="s">
        <v>396</v>
      </c>
      <c r="K30" s="2201"/>
      <c r="V30" s="505">
        <v>34</v>
      </c>
    </row>
    <row customHeight="1" ht="15" hidden="1">
      <c r="C31" s="176"/>
      <c r="D31" s="593"/>
      <c r="E31" s="593"/>
      <c r="F31" s="593"/>
      <c r="G31" s="659"/>
      <c r="H31" s="659"/>
      <c r="I31" s="659"/>
      <c r="J31" s="659"/>
      <c r="K31" s="289"/>
      <c r="V31" s="505">
        <v>0</v>
      </c>
    </row>
    <row customHeight="1" ht="24">
      <c r="A32" s="505"/>
      <c r="B32" s="505" t="s">
        <v>958</v>
      </c>
      <c r="C32" s="526"/>
      <c r="D32" s="692">
        <v>1</v>
      </c>
      <c r="E32" s="693" t="s">
        <v>959</v>
      </c>
      <c r="F32" s="691" t="s">
        <v>312</v>
      </c>
      <c r="G32" s="813" t="s">
        <v>312</v>
      </c>
      <c r="H32" s="813" t="s">
        <v>312</v>
      </c>
      <c r="I32" s="691" t="s">
        <v>312</v>
      </c>
      <c r="J32" s="691" t="s">
        <v>312</v>
      </c>
      <c r="K32" s="289"/>
      <c r="V32" s="505">
        <v>23</v>
      </c>
    </row>
    <row customHeight="1" ht="11.549999999999999">
      <c r="A33" s="505"/>
      <c r="C33" s="505"/>
      <c r="D33" s="347"/>
      <c r="E33" s="580" t="s">
        <v>594</v>
      </c>
      <c r="F33" s="572"/>
      <c r="G33" s="572"/>
      <c r="H33" s="572"/>
      <c r="I33" s="572"/>
      <c r="J33" s="572"/>
      <c r="K33" s="573"/>
      <c r="U33" s="505"/>
      <c r="V33" s="505">
        <v>11</v>
      </c>
    </row>
    <row customHeight="1" ht="24">
      <c r="A34" s="505"/>
      <c r="B34" s="581" t="s">
        <v>644</v>
      </c>
      <c r="C34" s="526"/>
      <c r="D34" s="692">
        <v>2</v>
      </c>
      <c r="E34" s="693" t="s">
        <v>960</v>
      </c>
      <c r="F34" s="820" t="s">
        <v>312</v>
      </c>
      <c r="G34" s="820" t="s">
        <v>312</v>
      </c>
      <c r="H34" s="820" t="s">
        <v>312</v>
      </c>
      <c r="I34" s="691"/>
      <c r="J34" s="691"/>
      <c r="K34" s="289"/>
      <c r="V34" s="505">
        <v>23</v>
      </c>
    </row>
    <row customHeight="1" ht="11.549999999999999">
      <c r="A35" s="505"/>
      <c r="C35" s="505"/>
      <c r="D35" s="347"/>
      <c r="E35" s="580" t="s">
        <v>961</v>
      </c>
      <c r="F35" s="572"/>
      <c r="G35" s="694"/>
      <c r="H35" s="572"/>
      <c r="I35" s="694"/>
      <c r="J35" s="572"/>
      <c r="K35" s="573"/>
      <c r="U35" s="505"/>
      <c r="V35" s="505">
        <v>11</v>
      </c>
    </row>
    <row customHeight="1" ht="71.25">
      <c r="A36" s="505"/>
      <c r="B36" s="505" t="s">
        <v>962</v>
      </c>
      <c r="C36" s="526"/>
      <c r="D36" s="692">
        <v>3</v>
      </c>
      <c r="E36" s="693" t="s">
        <v>963</v>
      </c>
      <c r="F36" s="695" t="s">
        <v>312</v>
      </c>
      <c r="G36" s="814" t="s">
        <v>964</v>
      </c>
      <c r="H36" s="813" t="s">
        <v>312</v>
      </c>
      <c r="I36" s="524" t="s">
        <v>964</v>
      </c>
      <c r="J36" s="691" t="s">
        <v>312</v>
      </c>
      <c r="K36" s="289" t="s">
        <v>965</v>
      </c>
      <c r="V36" s="505">
        <v>68</v>
      </c>
    </row>
    <row customHeight="1" ht="11.549999999999999">
      <c r="A37" s="505"/>
      <c r="C37" s="505"/>
      <c r="D37" s="347"/>
      <c r="E37" s="580" t="s">
        <v>966</v>
      </c>
      <c r="F37" s="572"/>
      <c r="G37" s="694"/>
      <c r="H37" s="694"/>
      <c r="I37" s="694"/>
      <c r="J37" s="694"/>
      <c r="K37" s="573"/>
      <c r="U37" s="505"/>
      <c r="V37" s="505">
        <v>11</v>
      </c>
    </row>
    <row customHeight="1" ht="71.25">
      <c r="A38" s="505"/>
      <c r="B38" s="505" t="s">
        <v>967</v>
      </c>
      <c r="C38" s="526"/>
      <c r="D38" s="692">
        <v>4</v>
      </c>
      <c r="E38" s="693" t="s">
        <v>968</v>
      </c>
      <c r="F38" s="695" t="s">
        <v>312</v>
      </c>
      <c r="G38" s="814" t="s">
        <v>964</v>
      </c>
      <c r="H38" s="815" t="s">
        <v>312</v>
      </c>
      <c r="I38" s="524" t="s">
        <v>964</v>
      </c>
      <c r="J38" s="521" t="s">
        <v>312</v>
      </c>
      <c r="K38" s="679" t="s">
        <v>969</v>
      </c>
      <c r="V38" s="505">
        <v>68</v>
      </c>
    </row>
    <row customHeight="1" ht="11.549999999999999">
      <c r="A39" s="505"/>
      <c r="C39" s="505"/>
      <c r="D39" s="347"/>
      <c r="E39" s="580" t="s">
        <v>970</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B6470C-D928-7CC7-A498-238C864AEFF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971</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"ХТК"</v>
      </c>
      <c r="G6" s="2249"/>
      <c r="H6" s="2249"/>
      <c r="I6" s="2249"/>
      <c r="J6" s="2249"/>
      <c r="K6" s="2249"/>
      <c r="M6" s="582"/>
      <c r="AB6" s="1148"/>
      <c r="AE6" s="1631">
        <v>16</v>
      </c>
    </row>
    <row customHeight="1" ht="10.5">
      <c r="AE7" s="758">
        <v>10</v>
      </c>
    </row>
    <row customHeight="1" ht="10.5">
      <c r="A8" s="1051"/>
      <c r="B8" s="1051"/>
      <c r="C8" s="1051"/>
      <c r="F8" s="2101" t="s">
        <v>306</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971</v>
      </c>
      <c r="H9" s="2175" t="s">
        <v>972</v>
      </c>
      <c r="I9" s="2127" t="s">
        <v>973</v>
      </c>
      <c r="J9" s="2127" t="s">
        <v>974</v>
      </c>
      <c r="K9" s="2127" t="s">
        <v>975</v>
      </c>
      <c r="L9" s="2127" t="s">
        <v>976</v>
      </c>
      <c r="M9" s="2127" t="s">
        <v>977</v>
      </c>
      <c r="N9" s="2209" t="s">
        <v>978</v>
      </c>
      <c r="O9" s="2209"/>
      <c r="P9" s="2209"/>
      <c r="Q9" s="2399" t="s">
        <v>979</v>
      </c>
      <c r="R9" s="2400"/>
      <c r="S9" s="2400"/>
      <c r="T9" s="2401"/>
      <c r="U9" s="2399" t="s">
        <v>980</v>
      </c>
      <c r="V9" s="2400"/>
      <c r="W9" s="2400"/>
      <c r="X9" s="2401"/>
      <c r="Y9" s="2101" t="s">
        <v>981</v>
      </c>
      <c r="Z9" s="2102"/>
      <c r="AA9" s="2102"/>
      <c r="AB9" s="2103"/>
      <c r="AE9" s="758">
        <v>41</v>
      </c>
    </row>
    <row customHeight="1" ht="43.050000000000004">
      <c r="A10" s="905"/>
      <c r="B10" s="905"/>
      <c r="C10" s="905"/>
      <c r="F10" s="2175"/>
      <c r="G10" s="2175"/>
      <c r="H10" s="2232"/>
      <c r="I10" s="2175"/>
      <c r="J10" s="2175"/>
      <c r="K10" s="2175"/>
      <c r="L10" s="2175"/>
      <c r="M10" s="2175"/>
      <c r="N10" s="903" t="s">
        <v>982</v>
      </c>
      <c r="O10" s="903" t="s">
        <v>983</v>
      </c>
      <c r="P10" s="904" t="s">
        <v>984</v>
      </c>
      <c r="Q10" s="915" t="s">
        <v>89</v>
      </c>
      <c r="R10" s="915" t="s">
        <v>985</v>
      </c>
      <c r="S10" s="915" t="s">
        <v>986</v>
      </c>
      <c r="T10" s="916" t="s">
        <v>987</v>
      </c>
      <c r="U10" s="915" t="s">
        <v>89</v>
      </c>
      <c r="V10" s="915" t="s">
        <v>988</v>
      </c>
      <c r="W10" s="915" t="s">
        <v>986</v>
      </c>
      <c r="X10" s="916" t="s">
        <v>987</v>
      </c>
      <c r="Y10" s="301" t="s">
        <v>989</v>
      </c>
      <c r="Z10" s="2101" t="s">
        <v>88</v>
      </c>
      <c r="AA10" s="2103"/>
      <c r="AB10" s="1049" t="s">
        <v>990</v>
      </c>
      <c r="AE10" s="758">
        <v>41</v>
      </c>
    </row>
    <row s="1642" customFormat="1" customHeight="1" ht="5.25" hidden="1">
      <c r="A11" s="1052"/>
      <c r="B11" s="1052"/>
      <c r="C11" s="1052"/>
      <c r="E11" s="1050"/>
      <c r="F11" s="2406" t="s">
        <v>382</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991</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992</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954898-C8C2-9358-D8A8-6046E65EE083}"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"ХТК"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306</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993</v>
      </c>
      <c r="G9" s="2409" t="s">
        <v>994</v>
      </c>
      <c r="H9" s="2410"/>
      <c r="I9" s="2127" t="s">
        <v>995</v>
      </c>
      <c r="J9" s="2127"/>
      <c r="K9" s="2127" t="s">
        <v>996</v>
      </c>
      <c r="L9" s="2127"/>
      <c r="M9" s="2127"/>
      <c r="N9" s="2127"/>
      <c r="O9" s="2127"/>
      <c r="P9" s="2127"/>
      <c r="Q9" s="2127"/>
      <c r="R9" s="2127"/>
      <c r="S9" s="2127"/>
      <c r="T9" s="2127"/>
      <c r="U9" s="2127"/>
      <c r="V9" s="2127"/>
      <c r="W9" s="2127"/>
      <c r="X9" s="2127"/>
      <c r="Y9" s="2127"/>
      <c r="Z9" s="2192" t="s">
        <v>997</v>
      </c>
      <c r="AA9" s="2193"/>
      <c r="AB9" s="2127" t="s">
        <v>998</v>
      </c>
      <c r="AC9" s="2127"/>
      <c r="AD9" s="2127"/>
      <c r="AE9" s="2127"/>
      <c r="AF9" s="2175" t="s">
        <v>999</v>
      </c>
      <c r="AG9" s="2127" t="s">
        <v>1000</v>
      </c>
      <c r="AH9" s="2127"/>
      <c r="AI9" s="2175" t="s">
        <v>1001</v>
      </c>
      <c r="AJ9" s="2127" t="s">
        <v>1002</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1003</v>
      </c>
      <c r="L10" s="2101" t="s">
        <v>1004</v>
      </c>
      <c r="M10" s="2103"/>
      <c r="N10" s="2127" t="s">
        <v>1005</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1006</v>
      </c>
      <c r="M11" s="2175" t="s">
        <v>1007</v>
      </c>
      <c r="N11" s="2127" t="s">
        <v>1008</v>
      </c>
      <c r="O11" s="2127"/>
      <c r="P11" s="2418" t="s">
        <v>989</v>
      </c>
      <c r="Q11" s="2418" t="s">
        <v>1009</v>
      </c>
      <c r="R11" s="2418" t="s">
        <v>1010</v>
      </c>
      <c r="S11" s="2418" t="s">
        <v>1011</v>
      </c>
      <c r="T11" s="2418"/>
      <c r="U11" s="2418"/>
      <c r="V11" s="2418"/>
      <c r="W11" s="2418"/>
      <c r="X11" s="2418"/>
      <c r="Y11" s="2418"/>
      <c r="Z11" s="2194"/>
      <c r="AA11" s="2195"/>
      <c r="AB11" s="2127" t="s">
        <v>1012</v>
      </c>
      <c r="AC11" s="2127"/>
      <c r="AD11" s="2101" t="s">
        <v>1013</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1014</v>
      </c>
      <c r="K12" s="2127"/>
      <c r="L12" s="2232"/>
      <c r="M12" s="2232"/>
      <c r="N12" s="2127"/>
      <c r="O12" s="2127"/>
      <c r="P12" s="2418"/>
      <c r="Q12" s="2418"/>
      <c r="R12" s="2418"/>
      <c r="S12" s="1134" t="s">
        <v>86</v>
      </c>
      <c r="T12" s="1134" t="s">
        <v>87</v>
      </c>
      <c r="U12" s="1134" t="s">
        <v>85</v>
      </c>
      <c r="V12" s="1134" t="s">
        <v>1015</v>
      </c>
      <c r="W12" s="1134" t="s">
        <v>85</v>
      </c>
      <c r="X12" s="1134" t="s">
        <v>1016</v>
      </c>
      <c r="Y12" s="1134" t="s">
        <v>1017</v>
      </c>
      <c r="Z12" s="2200"/>
      <c r="AA12" s="2201"/>
      <c r="AB12" s="1141" t="s">
        <v>1018</v>
      </c>
      <c r="AC12" s="1141" t="s">
        <v>1019</v>
      </c>
      <c r="AD12" s="1141" t="s">
        <v>1018</v>
      </c>
      <c r="AE12" s="1141" t="s">
        <v>1019</v>
      </c>
      <c r="AF12" s="2232"/>
      <c r="AG12" s="1154" t="s">
        <v>1020</v>
      </c>
      <c r="AH12" s="1154" t="s">
        <v>1021</v>
      </c>
      <c r="AI12" s="2232"/>
      <c r="AJ12" s="1154" t="s">
        <v>1020</v>
      </c>
      <c r="AK12" s="1154" t="s">
        <v>1021</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1022</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C59F58-17DC-5368-EA08-9029B8656C7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"ХТК"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306</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1023</v>
      </c>
      <c r="H10" s="2426" t="s">
        <v>1024</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1025</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1026</v>
      </c>
      <c r="G14" s="2421" t="s">
        <v>1027</v>
      </c>
      <c r="H14" s="2421"/>
      <c r="I14" s="2421"/>
      <c r="J14" s="2421"/>
      <c r="K14" s="1234"/>
      <c r="W14" s="1155">
        <v>11</v>
      </c>
    </row>
    <row customHeight="1" ht="11.549999999999999">
      <c r="F15" s="1230">
        <v>1</v>
      </c>
      <c r="G15" s="690" t="s">
        <v>1028</v>
      </c>
      <c r="H15" s="1236">
        <f>SUM(I15:J15)</f>
        <v>0</v>
      </c>
      <c r="I15" s="1236">
        <f>SUM(I16:I27)</f>
        <v>0</v>
      </c>
      <c r="J15" s="1225"/>
      <c r="K15" s="1234"/>
      <c r="W15" s="1155">
        <v>11</v>
      </c>
    </row>
    <row customHeight="1" ht="24">
      <c r="F16" s="1230" t="s">
        <v>1029</v>
      </c>
      <c r="G16" s="1237" t="s">
        <v>1030</v>
      </c>
      <c r="H16" s="1236">
        <f>SUM(I16:J16)</f>
        <v>0</v>
      </c>
      <c r="I16" s="1235"/>
      <c r="J16" s="1225"/>
      <c r="K16" s="1234"/>
      <c r="W16" s="1155">
        <v>23</v>
      </c>
    </row>
    <row customHeight="1" ht="24">
      <c r="F17" s="1230" t="s">
        <v>1031</v>
      </c>
      <c r="G17" s="1237" t="s">
        <v>1032</v>
      </c>
      <c r="H17" s="1236">
        <f>SUM(I17:J17)</f>
        <v>0</v>
      </c>
      <c r="I17" s="1235"/>
      <c r="J17" s="1225"/>
      <c r="K17" s="1234"/>
      <c r="W17" s="1155">
        <v>23</v>
      </c>
    </row>
    <row customHeight="1" ht="35.699999999999996">
      <c r="F18" s="1230" t="s">
        <v>1033</v>
      </c>
      <c r="G18" s="1237" t="s">
        <v>1034</v>
      </c>
      <c r="H18" s="1236">
        <f>SUM(I18:J18)</f>
        <v>0</v>
      </c>
      <c r="I18" s="1235"/>
      <c r="J18" s="1225"/>
      <c r="K18" s="1234"/>
      <c r="W18" s="1155">
        <v>34</v>
      </c>
    </row>
    <row customHeight="1" ht="35.699999999999996">
      <c r="F19" s="1230" t="s">
        <v>1035</v>
      </c>
      <c r="G19" s="1237" t="s">
        <v>1036</v>
      </c>
      <c r="H19" s="1236">
        <f>SUM(I19:J19)</f>
        <v>0</v>
      </c>
      <c r="I19" s="1235"/>
      <c r="J19" s="1225"/>
      <c r="K19" s="1234"/>
      <c r="W19" s="1155">
        <v>34</v>
      </c>
    </row>
    <row customHeight="1" ht="48.29999999999999">
      <c r="F20" s="1230" t="s">
        <v>1037</v>
      </c>
      <c r="G20" s="1237" t="s">
        <v>1038</v>
      </c>
      <c r="H20" s="1236">
        <f>SUM(I20:J20)</f>
        <v>0</v>
      </c>
      <c r="I20" s="1235"/>
      <c r="J20" s="1225"/>
      <c r="K20" s="1234"/>
      <c r="W20" s="1155">
        <v>46</v>
      </c>
    </row>
    <row customHeight="1" ht="35.699999999999996">
      <c r="F21" s="1230" t="s">
        <v>1039</v>
      </c>
      <c r="G21" s="1237" t="s">
        <v>1040</v>
      </c>
      <c r="H21" s="1236">
        <f>SUM(I21:J21)</f>
        <v>0</v>
      </c>
      <c r="I21" s="1235"/>
      <c r="J21" s="1225"/>
      <c r="K21" s="1234"/>
      <c r="W21" s="1155">
        <v>34</v>
      </c>
    </row>
    <row customHeight="1" ht="35.699999999999996">
      <c r="F22" s="1230" t="s">
        <v>1041</v>
      </c>
      <c r="G22" s="1237" t="s">
        <v>1042</v>
      </c>
      <c r="H22" s="1236">
        <f>SUM(I22:J22)</f>
        <v>0</v>
      </c>
      <c r="I22" s="1235"/>
      <c r="J22" s="1225"/>
      <c r="K22" s="1234"/>
      <c r="W22" s="1155">
        <v>34</v>
      </c>
    </row>
    <row customHeight="1" ht="24">
      <c r="F23" s="1230" t="s">
        <v>1043</v>
      </c>
      <c r="G23" s="1237" t="s">
        <v>1044</v>
      </c>
      <c r="H23" s="1236">
        <f>SUM(I23:J23)</f>
        <v>0</v>
      </c>
      <c r="I23" s="1235"/>
      <c r="J23" s="1225"/>
      <c r="K23" s="1234"/>
      <c r="W23" s="1155">
        <v>23</v>
      </c>
    </row>
    <row customHeight="1" ht="24">
      <c r="F24" s="1230" t="s">
        <v>1045</v>
      </c>
      <c r="G24" s="1237" t="s">
        <v>1046</v>
      </c>
      <c r="H24" s="1236">
        <f>SUM(I24:J24)</f>
        <v>0</v>
      </c>
      <c r="I24" s="1235"/>
      <c r="J24" s="1225"/>
      <c r="K24" s="1234"/>
      <c r="W24" s="1155">
        <v>23</v>
      </c>
    </row>
    <row customHeight="1" ht="35.699999999999996">
      <c r="F25" s="1230" t="s">
        <v>1047</v>
      </c>
      <c r="G25" s="1237" t="s">
        <v>1048</v>
      </c>
      <c r="H25" s="1236">
        <f>SUM(I25:J25)</f>
        <v>0</v>
      </c>
      <c r="I25" s="1235"/>
      <c r="J25" s="1225"/>
      <c r="K25" s="1234"/>
      <c r="W25" s="1155">
        <v>34</v>
      </c>
    </row>
    <row customHeight="1" ht="35.699999999999996">
      <c r="F26" s="1230" t="s">
        <v>1049</v>
      </c>
      <c r="G26" s="1237" t="s">
        <v>1050</v>
      </c>
      <c r="H26" s="1236">
        <f>SUM(I26:J26)</f>
        <v>0</v>
      </c>
      <c r="I26" s="1235"/>
      <c r="J26" s="1225"/>
      <c r="K26" s="1234"/>
      <c r="W26" s="1155">
        <v>34</v>
      </c>
    </row>
    <row customHeight="1" ht="11.549999999999999">
      <c r="F27" s="1230" t="s">
        <v>1051</v>
      </c>
      <c r="G27" s="1237" t="s">
        <v>1052</v>
      </c>
      <c r="H27" s="1236">
        <f>SUM(I27:J27)</f>
        <v>0</v>
      </c>
      <c r="I27" s="1235"/>
      <c r="J27" s="1225"/>
      <c r="K27" s="1234"/>
      <c r="W27" s="1155">
        <v>11</v>
      </c>
    </row>
    <row customHeight="1" ht="11.549999999999999">
      <c r="F28" s="1230">
        <v>2</v>
      </c>
      <c r="G28" s="690" t="s">
        <v>1053</v>
      </c>
      <c r="H28" s="1236">
        <f>SUM(I28:J28)</f>
        <v>0</v>
      </c>
      <c r="I28" s="1236">
        <f>SUM(I29:I31)</f>
        <v>0</v>
      </c>
      <c r="J28" s="1225"/>
      <c r="K28" s="1234"/>
      <c r="W28" s="1155">
        <v>11</v>
      </c>
    </row>
    <row customHeight="1" ht="11.549999999999999">
      <c r="F29" s="1230" t="s">
        <v>716</v>
      </c>
      <c r="G29" s="1237" t="s">
        <v>1054</v>
      </c>
      <c r="H29" s="1236">
        <f>SUM(I29:J29)</f>
        <v>0</v>
      </c>
      <c r="I29" s="1235"/>
      <c r="J29" s="1225"/>
      <c r="K29" s="1234"/>
      <c r="W29" s="1155">
        <v>11</v>
      </c>
    </row>
    <row customHeight="1" ht="11.549999999999999">
      <c r="F30" s="1230" t="s">
        <v>313</v>
      </c>
      <c r="G30" s="1237" t="s">
        <v>1055</v>
      </c>
      <c r="H30" s="1236">
        <f>SUM(I30:J30)</f>
        <v>0</v>
      </c>
      <c r="I30" s="1235"/>
      <c r="J30" s="1225"/>
      <c r="K30" s="1234"/>
      <c r="W30" s="1155">
        <v>11</v>
      </c>
    </row>
    <row customHeight="1" ht="11.549999999999999">
      <c r="F31" s="1230" t="s">
        <v>316</v>
      </c>
      <c r="G31" s="1237" t="s">
        <v>1056</v>
      </c>
      <c r="H31" s="1236">
        <f>SUM(I31:J31)</f>
        <v>0</v>
      </c>
      <c r="I31" s="1235"/>
      <c r="J31" s="1225"/>
      <c r="K31" s="1234"/>
      <c r="W31" s="1155">
        <v>11</v>
      </c>
    </row>
    <row customHeight="1" ht="11.549999999999999">
      <c r="F32" s="1230">
        <v>3</v>
      </c>
      <c r="G32" s="690" t="s">
        <v>1057</v>
      </c>
      <c r="H32" s="1236">
        <f>SUM(I32:J32)</f>
        <v>0</v>
      </c>
      <c r="I32" s="1236">
        <f>SUM(I33:I34)</f>
        <v>0</v>
      </c>
      <c r="J32" s="1225"/>
      <c r="K32" s="1234"/>
      <c r="W32" s="1155">
        <v>11</v>
      </c>
    </row>
    <row customHeight="1" ht="48.29999999999999">
      <c r="F33" s="1230" t="s">
        <v>330</v>
      </c>
      <c r="G33" s="1237" t="s">
        <v>1058</v>
      </c>
      <c r="H33" s="1236">
        <f>SUM(I33:J33)</f>
        <v>0</v>
      </c>
      <c r="I33" s="1235"/>
      <c r="J33" s="1225"/>
      <c r="K33" s="1234"/>
      <c r="W33" s="1155">
        <v>46</v>
      </c>
    </row>
    <row customHeight="1" ht="11.549999999999999">
      <c r="F34" s="1230" t="s">
        <v>338</v>
      </c>
      <c r="G34" s="1237" t="s">
        <v>1059</v>
      </c>
      <c r="H34" s="1236">
        <f>SUM(I34:J34)</f>
        <v>0</v>
      </c>
      <c r="I34" s="1235"/>
      <c r="J34" s="1225"/>
      <c r="K34" s="1234"/>
      <c r="W34" s="1155">
        <v>11</v>
      </c>
    </row>
    <row customHeight="1" ht="11.549999999999999">
      <c r="F35" s="1230">
        <v>4</v>
      </c>
      <c r="G35" s="690" t="s">
        <v>1060</v>
      </c>
      <c r="H35" s="1236">
        <f>SUM(I35:J35)</f>
        <v>0</v>
      </c>
      <c r="I35" s="1235"/>
      <c r="J35" s="1225"/>
      <c r="K35" s="1234"/>
      <c r="W35" s="1155">
        <v>11</v>
      </c>
    </row>
    <row customHeight="1" ht="11.549999999999999">
      <c r="F36" s="1230"/>
      <c r="G36" s="693" t="s">
        <v>1061</v>
      </c>
      <c r="H36" s="1236">
        <f>SUM(I36:J36)</f>
        <v>0</v>
      </c>
      <c r="I36" s="1236">
        <f>SUM(I15,I28,I32,I35)</f>
        <v>0</v>
      </c>
      <c r="J36" s="1225"/>
      <c r="K36" s="1234"/>
      <c r="W36" s="1155">
        <v>11</v>
      </c>
    </row>
    <row customHeight="1" ht="29.25">
      <c r="F37" s="1231" t="s">
        <v>1062</v>
      </c>
      <c r="G37" s="2422" t="s">
        <v>1063</v>
      </c>
      <c r="H37" s="2422"/>
      <c r="I37" s="2422"/>
      <c r="J37" s="2422"/>
      <c r="K37" s="1234"/>
      <c r="W37" s="1155">
        <v>28</v>
      </c>
    </row>
    <row customHeight="1" ht="24">
      <c r="F38" s="1230" t="s">
        <v>109</v>
      </c>
      <c r="G38" s="690" t="s">
        <v>1064</v>
      </c>
      <c r="H38" s="1236">
        <f>SUM(I38:J38)</f>
        <v>0</v>
      </c>
      <c r="I38" s="1236">
        <f>SUM(I39,I44,I47)</f>
        <v>0</v>
      </c>
      <c r="J38" s="1225"/>
      <c r="K38" s="1234"/>
      <c r="W38" s="1155">
        <v>23</v>
      </c>
    </row>
    <row customHeight="1" ht="11.549999999999999">
      <c r="F39" s="1230" t="s">
        <v>1029</v>
      </c>
      <c r="G39" s="1237" t="s">
        <v>1028</v>
      </c>
      <c r="H39" s="1236">
        <f>SUM(I39:J39)</f>
        <v>0</v>
      </c>
      <c r="I39" s="1236">
        <f>SUM(I40:I43)</f>
        <v>0</v>
      </c>
      <c r="J39" s="1225"/>
      <c r="K39" s="1234"/>
      <c r="W39" s="1155">
        <v>11</v>
      </c>
    </row>
    <row customHeight="1" ht="24">
      <c r="F40" s="1230" t="s">
        <v>1065</v>
      </c>
      <c r="G40" s="1238" t="s">
        <v>1066</v>
      </c>
      <c r="H40" s="1236">
        <f>SUM(I40:J40)</f>
        <v>0</v>
      </c>
      <c r="I40" s="1235"/>
      <c r="J40" s="1225"/>
      <c r="K40" s="1234"/>
      <c r="W40" s="1155">
        <v>23</v>
      </c>
    </row>
    <row customHeight="1" ht="11.549999999999999">
      <c r="F41" s="1230" t="s">
        <v>1067</v>
      </c>
      <c r="G41" s="1238" t="s">
        <v>1068</v>
      </c>
      <c r="H41" s="1236">
        <f>SUM(I41:J41)</f>
        <v>0</v>
      </c>
      <c r="I41" s="1235"/>
      <c r="J41" s="1225"/>
      <c r="K41" s="1234"/>
      <c r="W41" s="1155">
        <v>11</v>
      </c>
    </row>
    <row customHeight="1" ht="11.549999999999999">
      <c r="F42" s="1230" t="s">
        <v>1069</v>
      </c>
      <c r="G42" s="1238" t="s">
        <v>1070</v>
      </c>
      <c r="H42" s="1236">
        <f>SUM(I42:J42)</f>
        <v>0</v>
      </c>
      <c r="I42" s="1235"/>
      <c r="J42" s="1225"/>
      <c r="K42" s="1234"/>
      <c r="W42" s="1155">
        <v>11</v>
      </c>
    </row>
    <row customHeight="1" ht="35.699999999999996">
      <c r="F43" s="1230" t="s">
        <v>1071</v>
      </c>
      <c r="G43" s="1238" t="s">
        <v>1072</v>
      </c>
      <c r="H43" s="1236">
        <f>SUM(I43:J43)</f>
        <v>0</v>
      </c>
      <c r="I43" s="1235"/>
      <c r="J43" s="1225"/>
      <c r="K43" s="1234"/>
      <c r="W43" s="1155">
        <v>34</v>
      </c>
    </row>
    <row customHeight="1" ht="11.549999999999999">
      <c r="F44" s="1230" t="s">
        <v>1031</v>
      </c>
      <c r="G44" s="1237" t="s">
        <v>1057</v>
      </c>
      <c r="H44" s="1236">
        <f>SUM(I44:J44)</f>
        <v>0</v>
      </c>
      <c r="I44" s="1236">
        <f>SUM(I45:I46)</f>
        <v>0</v>
      </c>
      <c r="J44" s="1225"/>
      <c r="K44" s="1234"/>
      <c r="W44" s="1155">
        <v>11</v>
      </c>
    </row>
    <row customHeight="1" ht="48.29999999999999">
      <c r="F45" s="1230" t="s">
        <v>1073</v>
      </c>
      <c r="G45" s="1238" t="s">
        <v>1058</v>
      </c>
      <c r="H45" s="1236">
        <f>SUM(I45:J45)</f>
        <v>0</v>
      </c>
      <c r="I45" s="1235"/>
      <c r="J45" s="1225"/>
      <c r="K45" s="1234"/>
      <c r="W45" s="1155">
        <v>46</v>
      </c>
    </row>
    <row customHeight="1" ht="11.549999999999999">
      <c r="F46" s="1230" t="s">
        <v>1074</v>
      </c>
      <c r="G46" s="1238" t="s">
        <v>1059</v>
      </c>
      <c r="H46" s="1236">
        <f>SUM(I46:J46)</f>
        <v>0</v>
      </c>
      <c r="I46" s="1235"/>
      <c r="J46" s="1225"/>
      <c r="K46" s="1234"/>
      <c r="W46" s="1155">
        <v>11</v>
      </c>
    </row>
    <row customHeight="1" ht="11.549999999999999">
      <c r="F47" s="1230" t="s">
        <v>1033</v>
      </c>
      <c r="G47" s="1237" t="s">
        <v>1075</v>
      </c>
      <c r="H47" s="1236">
        <f>SUM(I47:J47)</f>
        <v>0</v>
      </c>
      <c r="I47" s="1235"/>
      <c r="J47" s="1225"/>
      <c r="K47" s="1234"/>
      <c r="W47" s="1155">
        <v>11</v>
      </c>
    </row>
    <row customHeight="1" ht="24">
      <c r="F48" s="1230" t="s">
        <v>110</v>
      </c>
      <c r="G48" s="690" t="s">
        <v>1076</v>
      </c>
      <c r="H48" s="1236">
        <f>SUM(I48:J48)</f>
        <v>0</v>
      </c>
      <c r="I48" s="1236">
        <f>SUM(I49,I54,I57)</f>
        <v>0</v>
      </c>
      <c r="J48" s="1225"/>
      <c r="K48" s="1234"/>
      <c r="W48" s="1155">
        <v>23</v>
      </c>
    </row>
    <row customHeight="1" ht="11.549999999999999">
      <c r="F49" s="1230" t="s">
        <v>716</v>
      </c>
      <c r="G49" s="1237" t="s">
        <v>1028</v>
      </c>
      <c r="H49" s="1236">
        <f>SUM(I49:J49)</f>
        <v>0</v>
      </c>
      <c r="I49" s="1236">
        <f>SUM(I50:I53)</f>
        <v>0</v>
      </c>
      <c r="J49" s="1225"/>
      <c r="K49" s="1234"/>
      <c r="W49" s="1155">
        <v>11</v>
      </c>
    </row>
    <row customHeight="1" ht="24">
      <c r="F50" s="1230" t="s">
        <v>719</v>
      </c>
      <c r="G50" s="1238" t="s">
        <v>1066</v>
      </c>
      <c r="H50" s="1236">
        <f>SUM(I50:J50)</f>
        <v>0</v>
      </c>
      <c r="I50" s="1235"/>
      <c r="J50" s="1225"/>
      <c r="K50" s="1234"/>
      <c r="W50" s="1155">
        <v>23</v>
      </c>
    </row>
    <row customHeight="1" ht="11.549999999999999">
      <c r="F51" s="1230" t="s">
        <v>722</v>
      </c>
      <c r="G51" s="1238" t="s">
        <v>1068</v>
      </c>
      <c r="H51" s="1236">
        <f>SUM(I51:J51)</f>
        <v>0</v>
      </c>
      <c r="I51" s="1235"/>
      <c r="J51" s="1225"/>
      <c r="K51" s="1234"/>
      <c r="W51" s="1155">
        <v>11</v>
      </c>
    </row>
    <row customHeight="1" ht="11.549999999999999">
      <c r="F52" s="1230" t="s">
        <v>1077</v>
      </c>
      <c r="G52" s="1238" t="s">
        <v>1070</v>
      </c>
      <c r="H52" s="1236">
        <f>SUM(I52:J52)</f>
        <v>0</v>
      </c>
      <c r="I52" s="1235"/>
      <c r="J52" s="1225"/>
      <c r="K52" s="1234"/>
      <c r="W52" s="1155">
        <v>11</v>
      </c>
    </row>
    <row customHeight="1" ht="35.699999999999996">
      <c r="F53" s="1230" t="s">
        <v>1078</v>
      </c>
      <c r="G53" s="1238" t="s">
        <v>1072</v>
      </c>
      <c r="H53" s="1236">
        <f>SUM(I53:J53)</f>
        <v>0</v>
      </c>
      <c r="I53" s="1235"/>
      <c r="J53" s="1225"/>
      <c r="K53" s="1234"/>
      <c r="W53" s="1155">
        <v>34</v>
      </c>
    </row>
    <row customHeight="1" ht="11.549999999999999">
      <c r="F54" s="1230" t="s">
        <v>313</v>
      </c>
      <c r="G54" s="1237" t="s">
        <v>1057</v>
      </c>
      <c r="H54" s="1236">
        <f>SUM(I54:J54)</f>
        <v>0</v>
      </c>
      <c r="I54" s="1236">
        <f>SUM(I55:I56)</f>
        <v>0</v>
      </c>
      <c r="J54" s="1225"/>
      <c r="K54" s="1234"/>
      <c r="W54" s="1155">
        <v>11</v>
      </c>
    </row>
    <row customHeight="1" ht="48.29999999999999">
      <c r="F55" s="1230" t="s">
        <v>726</v>
      </c>
      <c r="G55" s="1238" t="s">
        <v>1058</v>
      </c>
      <c r="H55" s="1236">
        <f>SUM(I55:J55)</f>
        <v>0</v>
      </c>
      <c r="I55" s="1235"/>
      <c r="J55" s="1225"/>
      <c r="K55" s="1234"/>
      <c r="W55" s="1155">
        <v>46</v>
      </c>
    </row>
    <row customHeight="1" ht="11.549999999999999">
      <c r="F56" s="1230" t="s">
        <v>728</v>
      </c>
      <c r="G56" s="1238" t="s">
        <v>1059</v>
      </c>
      <c r="H56" s="1236">
        <f>SUM(I56:J56)</f>
        <v>0</v>
      </c>
      <c r="I56" s="1235"/>
      <c r="J56" s="1225"/>
      <c r="K56" s="1234"/>
      <c r="W56" s="1155">
        <v>11</v>
      </c>
    </row>
    <row customHeight="1" ht="11.549999999999999">
      <c r="F57" s="1230" t="s">
        <v>316</v>
      </c>
      <c r="G57" s="1237" t="s">
        <v>1075</v>
      </c>
      <c r="H57" s="1236">
        <f>SUM(I57:J57)</f>
        <v>0</v>
      </c>
      <c r="I57" s="1235"/>
      <c r="J57" s="1225"/>
      <c r="K57" s="1234"/>
      <c r="W57" s="1155">
        <v>11</v>
      </c>
    </row>
    <row customHeight="1" ht="11.549999999999999">
      <c r="F58" s="1230"/>
      <c r="G58" s="1239" t="s">
        <v>1061</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5FC6C7-FB5F-71C8-0767-60B8C813A1C4}"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"ХТК"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1079</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1080</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306</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1081</v>
      </c>
      <c r="H11" s="2437" t="s">
        <v>1082</v>
      </c>
      <c r="I11" s="2437" t="s">
        <v>1083</v>
      </c>
      <c r="J11" s="2438"/>
      <c r="K11" s="2438"/>
      <c r="L11" s="2438"/>
      <c r="M11" s="2438"/>
      <c r="N11" s="2438"/>
      <c r="O11" s="2209" t="s">
        <v>1084</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1084</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1084</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1085</v>
      </c>
      <c r="P12" s="2209"/>
      <c r="Q12" s="2209"/>
      <c r="R12" s="2209"/>
      <c r="S12" s="2209" t="s">
        <v>1086</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1087</v>
      </c>
      <c r="BU12" s="2387"/>
      <c r="BV12" s="2387"/>
      <c r="BW12" s="2433"/>
      <c r="BX12" s="2386" t="s">
        <v>1088</v>
      </c>
      <c r="BY12" s="2387"/>
      <c r="BZ12" s="2387"/>
      <c r="CA12" s="2433"/>
      <c r="CB12" s="2386" t="s">
        <v>1089</v>
      </c>
      <c r="CC12" s="2433"/>
      <c r="CD12" s="2386" t="s">
        <v>1090</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1091</v>
      </c>
      <c r="CZ12" s="2387"/>
      <c r="DA12" s="2387"/>
      <c r="DB12" s="2387"/>
      <c r="DC12" s="2387"/>
      <c r="DD12" s="2433"/>
      <c r="DE12" s="2386" t="s">
        <v>1092</v>
      </c>
      <c r="DF12" s="2433"/>
      <c r="DG12" s="2386" t="s">
        <v>1090</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1093</v>
      </c>
      <c r="P13" s="2209"/>
      <c r="Q13" s="2209"/>
      <c r="R13" s="2209"/>
      <c r="S13" s="2336" t="s">
        <v>1094</v>
      </c>
      <c r="T13" s="2388"/>
      <c r="U13" s="2127" t="s">
        <v>1095</v>
      </c>
      <c r="V13" s="2127"/>
      <c r="W13" s="2127"/>
      <c r="X13" s="2127"/>
      <c r="Y13" s="2127" t="s">
        <v>1096</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1097</v>
      </c>
      <c r="BU13" s="2388"/>
      <c r="BV13" s="2336" t="s">
        <v>1098</v>
      </c>
      <c r="BW13" s="2388"/>
      <c r="BX13" s="2336" t="s">
        <v>1099</v>
      </c>
      <c r="BY13" s="2388"/>
      <c r="BZ13" s="2336" t="s">
        <v>1100</v>
      </c>
      <c r="CA13" s="2388"/>
      <c r="CB13" s="2336" t="s">
        <v>1101</v>
      </c>
      <c r="CC13" s="2388"/>
      <c r="CD13" s="2336" t="s">
        <v>1102</v>
      </c>
      <c r="CE13" s="2388"/>
      <c r="CF13" s="2336" t="s">
        <v>1103</v>
      </c>
      <c r="CG13" s="2388"/>
      <c r="CH13" s="2386" t="s">
        <v>1104</v>
      </c>
      <c r="CI13" s="2387"/>
      <c r="CJ13" s="2387"/>
      <c r="CK13" s="2433"/>
      <c r="CL13" s="2436"/>
      <c r="CM13" s="2434"/>
      <c r="CN13" s="2434"/>
      <c r="CO13" s="2434"/>
      <c r="CP13" s="2434"/>
      <c r="CQ13" s="2434"/>
      <c r="CR13" s="2434"/>
      <c r="CS13" s="2434"/>
      <c r="CT13" s="2434"/>
      <c r="CU13" s="2434"/>
      <c r="CV13" s="2434"/>
      <c r="CW13" s="2434"/>
      <c r="CX13" s="2453"/>
      <c r="CY13" s="2336" t="s">
        <v>1105</v>
      </c>
      <c r="CZ13" s="2388"/>
      <c r="DA13" s="2336" t="s">
        <v>1106</v>
      </c>
      <c r="DB13" s="2388"/>
      <c r="DC13" s="2336" t="s">
        <v>1107</v>
      </c>
      <c r="DD13" s="2388"/>
      <c r="DE13" s="2336" t="s">
        <v>1108</v>
      </c>
      <c r="DF13" s="2388"/>
      <c r="DG13" s="2386" t="s">
        <v>1109</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1110</v>
      </c>
      <c r="P14" s="2388"/>
      <c r="Q14" s="2336" t="s">
        <v>1111</v>
      </c>
      <c r="R14" s="2388"/>
      <c r="S14" s="2337"/>
      <c r="T14" s="2213"/>
      <c r="U14" s="2336" t="s">
        <v>843</v>
      </c>
      <c r="V14" s="2388"/>
      <c r="W14" s="2336" t="s">
        <v>846</v>
      </c>
      <c r="X14" s="2388"/>
      <c r="Y14" s="2336" t="s">
        <v>843</v>
      </c>
      <c r="Z14" s="2388"/>
      <c r="AA14" s="2336" t="s">
        <v>853</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1112</v>
      </c>
      <c r="CI14" s="2388"/>
      <c r="CJ14" s="2336" t="s">
        <v>1113</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1114</v>
      </c>
      <c r="DH14" s="2388"/>
      <c r="DI14" s="2336" t="s">
        <v>1115</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833</v>
      </c>
      <c r="P16" s="2433"/>
      <c r="Q16" s="2386" t="s">
        <v>835</v>
      </c>
      <c r="R16" s="2433"/>
      <c r="S16" s="2386" t="s">
        <v>839</v>
      </c>
      <c r="T16" s="2433"/>
      <c r="U16" s="2386" t="s">
        <v>844</v>
      </c>
      <c r="V16" s="2433"/>
      <c r="W16" s="2386" t="s">
        <v>847</v>
      </c>
      <c r="X16" s="2433"/>
      <c r="Y16" s="2386" t="s">
        <v>851</v>
      </c>
      <c r="Z16" s="2433"/>
      <c r="AA16" s="2386" t="s">
        <v>854</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566</v>
      </c>
      <c r="BU16" s="2433"/>
      <c r="BV16" s="2386" t="s">
        <v>566</v>
      </c>
      <c r="BW16" s="2433"/>
      <c r="BX16" s="2386" t="s">
        <v>566</v>
      </c>
      <c r="BY16" s="2433"/>
      <c r="BZ16" s="2386" t="s">
        <v>566</v>
      </c>
      <c r="CA16" s="2433"/>
      <c r="CB16" s="2386" t="s">
        <v>1116</v>
      </c>
      <c r="CC16" s="2433"/>
      <c r="CD16" s="2386" t="s">
        <v>566</v>
      </c>
      <c r="CE16" s="2433"/>
      <c r="CF16" s="2386" t="s">
        <v>1117</v>
      </c>
      <c r="CG16" s="2433"/>
      <c r="CH16" s="2386" t="s">
        <v>1118</v>
      </c>
      <c r="CI16" s="2433"/>
      <c r="CJ16" s="2386" t="s">
        <v>1118</v>
      </c>
      <c r="CK16" s="2433"/>
      <c r="CL16" s="2436"/>
      <c r="CM16" s="2434"/>
      <c r="CN16" s="2434"/>
      <c r="CO16" s="2434"/>
      <c r="CP16" s="2434"/>
      <c r="CQ16" s="2434"/>
      <c r="CR16" s="2434"/>
      <c r="CS16" s="2434"/>
      <c r="CT16" s="2434"/>
      <c r="CU16" s="2434"/>
      <c r="CV16" s="2434"/>
      <c r="CW16" s="2434"/>
      <c r="CX16" s="2453"/>
      <c r="CY16" s="2336" t="s">
        <v>566</v>
      </c>
      <c r="CZ16" s="2388"/>
      <c r="DA16" s="2336" t="s">
        <v>566</v>
      </c>
      <c r="DB16" s="2388"/>
      <c r="DC16" s="2336" t="s">
        <v>566</v>
      </c>
      <c r="DD16" s="2388"/>
      <c r="DE16" s="2386" t="s">
        <v>1116</v>
      </c>
      <c r="DF16" s="2433"/>
      <c r="DG16" s="2386" t="s">
        <v>1119</v>
      </c>
      <c r="DH16" s="2433"/>
      <c r="DI16" s="2386" t="s">
        <v>1119</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1120</v>
      </c>
      <c r="P17" s="1191" t="s">
        <v>1121</v>
      </c>
      <c r="Q17" s="1191" t="s">
        <v>1120</v>
      </c>
      <c r="R17" s="1191" t="s">
        <v>1121</v>
      </c>
      <c r="S17" s="1191" t="s">
        <v>1120</v>
      </c>
      <c r="T17" s="1191" t="s">
        <v>1121</v>
      </c>
      <c r="U17" s="1191" t="s">
        <v>1120</v>
      </c>
      <c r="V17" s="1191" t="s">
        <v>1121</v>
      </c>
      <c r="W17" s="1191" t="s">
        <v>1120</v>
      </c>
      <c r="X17" s="1191" t="s">
        <v>1121</v>
      </c>
      <c r="Y17" s="1191" t="s">
        <v>1120</v>
      </c>
      <c r="Z17" s="1191" t="s">
        <v>1121</v>
      </c>
      <c r="AA17" s="1191" t="s">
        <v>1120</v>
      </c>
      <c r="AB17" s="1191" t="s">
        <v>1121</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1120</v>
      </c>
      <c r="BU17" s="1191" t="s">
        <v>1121</v>
      </c>
      <c r="BV17" s="1191" t="s">
        <v>1120</v>
      </c>
      <c r="BW17" s="1191" t="s">
        <v>1121</v>
      </c>
      <c r="BX17" s="1191" t="s">
        <v>1120</v>
      </c>
      <c r="BY17" s="1191" t="s">
        <v>1121</v>
      </c>
      <c r="BZ17" s="1191" t="s">
        <v>1120</v>
      </c>
      <c r="CA17" s="1191" t="s">
        <v>1121</v>
      </c>
      <c r="CB17" s="1191" t="s">
        <v>1120</v>
      </c>
      <c r="CC17" s="1191" t="s">
        <v>1121</v>
      </c>
      <c r="CD17" s="1191" t="s">
        <v>1120</v>
      </c>
      <c r="CE17" s="1191" t="s">
        <v>1121</v>
      </c>
      <c r="CF17" s="1191" t="s">
        <v>1120</v>
      </c>
      <c r="CG17" s="1191" t="s">
        <v>1121</v>
      </c>
      <c r="CH17" s="1191" t="s">
        <v>1120</v>
      </c>
      <c r="CI17" s="1191" t="s">
        <v>1121</v>
      </c>
      <c r="CJ17" s="1191" t="s">
        <v>1120</v>
      </c>
      <c r="CK17" s="1191" t="s">
        <v>1121</v>
      </c>
      <c r="CL17" s="2436"/>
      <c r="CM17" s="2434"/>
      <c r="CN17" s="2434"/>
      <c r="CO17" s="2434"/>
      <c r="CP17" s="2434"/>
      <c r="CQ17" s="2434"/>
      <c r="CR17" s="2434"/>
      <c r="CS17" s="2434"/>
      <c r="CT17" s="2434"/>
      <c r="CU17" s="2434"/>
      <c r="CV17" s="2434"/>
      <c r="CW17" s="2434"/>
      <c r="CX17" s="2453"/>
      <c r="CY17" s="1191" t="s">
        <v>1120</v>
      </c>
      <c r="CZ17" s="1191" t="s">
        <v>1121</v>
      </c>
      <c r="DA17" s="1191" t="s">
        <v>1120</v>
      </c>
      <c r="DB17" s="1191" t="s">
        <v>1121</v>
      </c>
      <c r="DC17" s="1191" t="s">
        <v>1120</v>
      </c>
      <c r="DD17" s="1191" t="s">
        <v>1121</v>
      </c>
      <c r="DE17" s="1191" t="s">
        <v>1120</v>
      </c>
      <c r="DF17" s="1191" t="s">
        <v>1121</v>
      </c>
      <c r="DG17" s="1191" t="s">
        <v>1120</v>
      </c>
      <c r="DH17" s="1191" t="s">
        <v>1121</v>
      </c>
      <c r="DI17" s="1191" t="s">
        <v>1120</v>
      </c>
      <c r="DJ17" s="1191" t="s">
        <v>1121</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382</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DDA27E-DCF8-E5B8-1E78-8154AEAE591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451</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"ХТК"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f>IF(H8="","",INDEX(DIFFERENTIATION_UNMERGE_VD,MATCH(H8,DIFFERENTIATION_ID_DIFF,0)))</f>
        <v>0</v>
      </c>
      <c r="I9" s="2127" t="s">
        <v>307</v>
      </c>
      <c r="S9" s="505">
        <v>15</v>
      </c>
    </row>
    <row s="1635" customFormat="1" customHeight="1" ht="15.75">
      <c r="A10" s="759"/>
      <c r="C10" s="176"/>
      <c r="D10" s="711"/>
      <c r="E10" s="2367" t="s">
        <v>572</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306</v>
      </c>
      <c r="E12" s="2370"/>
      <c r="F12" s="2370"/>
      <c r="G12" s="887"/>
      <c r="H12" s="887"/>
      <c r="I12" s="2127"/>
      <c r="R12" s="675"/>
      <c r="S12" s="758">
        <v>15</v>
      </c>
    </row>
    <row customHeight="1" ht="35.699999999999996">
      <c r="C13" s="176"/>
      <c r="D13" s="761" t="s">
        <v>88</v>
      </c>
      <c r="E13" s="760" t="s">
        <v>308</v>
      </c>
      <c r="F13" s="760" t="s">
        <v>574</v>
      </c>
      <c r="G13" s="808" t="s">
        <v>309</v>
      </c>
      <c r="H13" s="754" t="s">
        <v>309</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1122</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1122</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1122</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312</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1123</v>
      </c>
      <c r="E20" s="688"/>
      <c r="F20" s="509"/>
      <c r="G20" s="509"/>
      <c r="H20" s="509"/>
      <c r="I20" s="1763"/>
      <c r="S20" s="505">
        <v>0</v>
      </c>
    </row>
    <row customHeight="1" ht="29.25">
      <c r="C21" s="451"/>
      <c r="D21" s="539" t="s">
        <v>319</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1124</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EF1F48-F4A8-DF4E-9083-E581D6501CC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"ХТК"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306</v>
      </c>
      <c r="E9" s="2209"/>
      <c r="F9" s="2209"/>
      <c r="G9" s="2389" t="s">
        <v>307</v>
      </c>
      <c r="Q9" s="83">
        <v>14</v>
      </c>
    </row>
    <row customHeight="1" ht="24">
      <c r="C10" s="96"/>
      <c r="D10" s="105" t="s">
        <v>88</v>
      </c>
      <c r="E10" s="108" t="s">
        <v>308</v>
      </c>
      <c r="F10" s="108" t="s">
        <v>396</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312</v>
      </c>
      <c r="G12" s="151"/>
      <c r="Q12" s="83">
        <v>62</v>
      </c>
    </row>
    <row customHeight="1" ht="24">
      <c r="A13" s="192"/>
      <c r="C13" s="96"/>
      <c r="D13" s="147" t="s">
        <v>1029</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312</v>
      </c>
      <c r="G13" s="151"/>
      <c r="Q13" s="83">
        <v>23</v>
      </c>
    </row>
    <row customHeight="1" ht="14.699999999999998">
      <c r="A14" s="192"/>
      <c r="C14" s="96"/>
      <c r="D14" s="147" t="s">
        <v>1065</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1125</v>
      </c>
      <c r="F15" s="201"/>
      <c r="G15" s="2171"/>
      <c r="Q15" s="83">
        <v>15</v>
      </c>
    </row>
    <row customHeight="1" ht="14.699999999999998">
      <c r="A16" s="192"/>
      <c r="C16" s="96"/>
      <c r="D16" s="147" t="s">
        <v>1031</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312</v>
      </c>
      <c r="G16" s="337"/>
      <c r="Q16" s="83">
        <v>14</v>
      </c>
    </row>
    <row customHeight="1" ht="14.699999999999998">
      <c r="A17" s="192"/>
      <c r="C17" s="96"/>
      <c r="D17" s="147" t="s">
        <v>1073</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1126</v>
      </c>
      <c r="F18" s="338"/>
      <c r="G18" s="2171"/>
      <c r="I18" s="350"/>
      <c r="J18" s="350"/>
      <c r="Q18" s="342">
        <v>21</v>
      </c>
    </row>
    <row s="1635" customFormat="1" customHeight="1" ht="256.5" hidden="1">
      <c r="A19" s="343"/>
      <c r="B19" s="417"/>
      <c r="C19" s="376"/>
      <c r="D19" s="884" t="s">
        <v>1033</v>
      </c>
      <c r="E19" s="883" t="s">
        <v>1127</v>
      </c>
      <c r="F19" s="385"/>
      <c r="G19" s="337" t="s">
        <v>1128</v>
      </c>
      <c r="I19" s="500"/>
      <c r="J19" s="500"/>
      <c r="Q19" s="758">
        <v>0</v>
      </c>
    </row>
    <row s="1635" customFormat="1" customHeight="1" ht="14.699999999999998">
      <c r="A20" s="343"/>
      <c r="B20" s="146"/>
      <c r="C20" s="307"/>
      <c r="D20" s="885">
        <v>2</v>
      </c>
      <c r="E20" s="330" t="s">
        <v>1129</v>
      </c>
      <c r="F20" s="198" t="s">
        <v>312</v>
      </c>
      <c r="G20" s="337"/>
      <c r="I20" s="350"/>
      <c r="J20" s="350"/>
      <c r="Q20" s="342">
        <v>14</v>
      </c>
    </row>
    <row s="1635" customFormat="1" customHeight="1" ht="18.75" hidden="1">
      <c r="A21" s="343"/>
      <c r="B21" s="146"/>
      <c r="C21" s="307"/>
      <c r="D21" s="333" t="s">
        <v>644</v>
      </c>
      <c r="E21" s="332"/>
      <c r="F21" s="331"/>
      <c r="G21" s="341"/>
      <c r="H21" s="334"/>
      <c r="I21" s="350"/>
      <c r="J21" s="350"/>
      <c r="Q21" s="342">
        <v>0</v>
      </c>
    </row>
    <row customHeight="1" ht="15.75">
      <c r="A22" s="192"/>
      <c r="C22" s="96"/>
      <c r="D22" s="109"/>
      <c r="E22" s="203" t="s">
        <v>328</v>
      </c>
      <c r="F22" s="338"/>
      <c r="G22" s="339"/>
      <c r="Q22" s="83">
        <v>15</v>
      </c>
    </row>
    <row s="1635" customFormat="1" customHeight="1" ht="22.5" hidden="1">
      <c r="A23" s="343"/>
      <c r="B23" s="1160"/>
      <c r="C23" s="376"/>
      <c r="D23" s="1673" t="s">
        <v>110</v>
      </c>
      <c r="E23" s="197" t="s">
        <v>1130</v>
      </c>
      <c r="F23" s="1670" t="s">
        <v>312</v>
      </c>
      <c r="G23" s="345"/>
      <c r="I23" s="1624"/>
      <c r="J23" s="1624"/>
      <c r="Q23" s="1631">
        <v>0</v>
      </c>
    </row>
    <row s="1635" customFormat="1" customHeight="1" ht="14.25" hidden="1">
      <c r="A24" s="343"/>
      <c r="B24" s="1160"/>
      <c r="C24" s="376"/>
      <c r="D24" s="1673" t="s">
        <v>716</v>
      </c>
      <c r="E24" s="1672" t="s">
        <v>1131</v>
      </c>
      <c r="F24" s="1670" t="s">
        <v>312</v>
      </c>
      <c r="G24" s="337"/>
      <c r="I24" s="1624"/>
      <c r="J24" s="1624"/>
      <c r="Q24" s="1631">
        <v>0</v>
      </c>
    </row>
    <row s="1635" customFormat="1" customHeight="1" ht="14.25" hidden="1">
      <c r="A25" s="343"/>
      <c r="B25" s="1160"/>
      <c r="C25" s="376"/>
      <c r="D25" s="1673" t="s">
        <v>719</v>
      </c>
      <c r="E25" s="195"/>
      <c r="F25" s="385"/>
      <c r="G25" s="2169" t="s">
        <v>1132</v>
      </c>
      <c r="I25" s="1624"/>
      <c r="J25" s="1624"/>
      <c r="Q25" s="1631">
        <v>0</v>
      </c>
    </row>
    <row s="1635" customFormat="1" customHeight="1" ht="22.5" hidden="1">
      <c r="A26" s="343"/>
      <c r="B26" s="1160"/>
      <c r="C26" s="376"/>
      <c r="D26" s="347"/>
      <c r="E26" s="349" t="s">
        <v>1133</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EF23D2-0436-E0E8-E278-905CAAF1822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451</v>
      </c>
      <c r="D2" s="1673"/>
      <c r="E2" s="199"/>
      <c r="F2" s="1670"/>
      <c r="G2" s="1670" t="s">
        <v>312</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451</v>
      </c>
      <c r="D4" s="1673"/>
      <c r="E4" s="205" t="s">
        <v>1134</v>
      </c>
      <c r="F4" s="1670"/>
      <c r="G4" s="257"/>
      <c r="H4" s="1670" t="s">
        <v>312</v>
      </c>
      <c r="K4" s="1624"/>
      <c r="L4" s="1624"/>
      <c r="M4" s="1631">
        <v>0</v>
      </c>
    </row>
    <row s="1635" customFormat="1" customHeight="1" ht="14.25" hidden="1">
      <c r="A5" s="1362"/>
      <c r="B5" s="1160"/>
      <c r="C5" s="344"/>
      <c r="K5" s="1624"/>
      <c r="L5" s="1624"/>
      <c r="M5" s="1631">
        <v>0</v>
      </c>
    </row>
    <row s="1635" customFormat="1" customHeight="1" ht="18.75" hidden="1">
      <c r="A6" s="1683"/>
      <c r="B6" s="1160"/>
      <c r="C6" s="1730" t="s">
        <v>451</v>
      </c>
      <c r="D6" s="1673"/>
      <c r="E6" s="206" t="s">
        <v>1135</v>
      </c>
      <c r="F6" s="1670"/>
      <c r="G6" s="257"/>
      <c r="H6" s="1670" t="s">
        <v>312</v>
      </c>
      <c r="K6" s="1624"/>
      <c r="L6" s="1624"/>
      <c r="M6" s="1631">
        <v>0</v>
      </c>
    </row>
    <row s="1635" customFormat="1" customHeight="1" ht="14.25" hidden="1">
      <c r="A7" s="1362"/>
      <c r="B7" s="1160"/>
      <c r="C7" s="344"/>
      <c r="K7" s="1624"/>
      <c r="L7" s="1624"/>
      <c r="M7" s="1631">
        <v>0</v>
      </c>
    </row>
    <row s="1635" customFormat="1" customHeight="1" ht="18.75" hidden="1">
      <c r="A8" s="1683"/>
      <c r="B8" s="1160"/>
      <c r="C8" s="1730" t="s">
        <v>451</v>
      </c>
      <c r="D8" s="1673"/>
      <c r="E8" s="206" t="s">
        <v>1136</v>
      </c>
      <c r="F8" s="1670"/>
      <c r="G8" s="257"/>
      <c r="H8" s="1670" t="s">
        <v>312</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451</v>
      </c>
      <c r="D10" s="1673"/>
      <c r="E10" s="206" t="s">
        <v>1137</v>
      </c>
      <c r="F10" s="1670"/>
      <c r="G10" s="1674"/>
      <c r="H10" s="1670" t="s">
        <v>312</v>
      </c>
      <c r="K10" s="1624"/>
      <c r="L10" s="1624" t="s">
        <v>1138</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"ХТК"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306</v>
      </c>
      <c r="E18" s="2209"/>
      <c r="F18" s="2209"/>
      <c r="G18" s="2209"/>
      <c r="H18" s="2209"/>
      <c r="I18" s="2389" t="s">
        <v>307</v>
      </c>
      <c r="M18" s="83">
        <v>21</v>
      </c>
    </row>
    <row customHeight="1" ht="22.049999999999997">
      <c r="C19" s="96"/>
      <c r="D19" s="105" t="s">
        <v>88</v>
      </c>
      <c r="E19" s="108" t="s">
        <v>308</v>
      </c>
      <c r="F19" s="108"/>
      <c r="G19" s="108" t="s">
        <v>309</v>
      </c>
      <c r="H19" s="108" t="s">
        <v>396</v>
      </c>
      <c r="I19" s="2389"/>
      <c r="M19" s="83">
        <v>21</v>
      </c>
    </row>
    <row customHeight="1" ht="12" hidden="1">
      <c r="C20" s="96"/>
      <c r="D20" s="87"/>
      <c r="E20" s="87"/>
      <c r="F20" s="87"/>
      <c r="G20" s="87"/>
      <c r="H20" s="87"/>
      <c r="I20" s="87"/>
      <c r="M20" s="83">
        <v>0</v>
      </c>
    </row>
    <row customHeight="1" ht="14.699999999999998">
      <c r="A21" s="1683"/>
      <c r="C21" s="96"/>
      <c r="D21" s="147">
        <v>1</v>
      </c>
      <c r="E21" s="2461" t="s">
        <v>1139</v>
      </c>
      <c r="F21" s="2461"/>
      <c r="G21" s="2461"/>
      <c r="H21" s="2461"/>
      <c r="I21" s="208"/>
      <c r="M21" s="83">
        <v>14</v>
      </c>
    </row>
    <row customHeight="1" ht="21">
      <c r="A22" s="1683"/>
      <c r="C22" s="96"/>
      <c r="D22" s="147" t="s">
        <v>1029</v>
      </c>
      <c r="E22" s="194" t="s">
        <v>1140</v>
      </c>
      <c r="F22" s="198"/>
      <c r="G22" s="1737"/>
      <c r="H22" s="198" t="s">
        <v>312</v>
      </c>
      <c r="I22" s="151" t="s">
        <v>1141</v>
      </c>
      <c r="M22" s="83">
        <v>20</v>
      </c>
    </row>
    <row customHeight="1" ht="60">
      <c r="A23" s="1683"/>
      <c r="C23" s="96"/>
      <c r="D23" s="147" t="s">
        <v>1031</v>
      </c>
      <c r="E23" s="194" t="s">
        <v>1142</v>
      </c>
      <c r="F23" s="198"/>
      <c r="G23" s="257"/>
      <c r="H23" s="213"/>
      <c r="I23" s="258" t="s">
        <v>1143</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312</v>
      </c>
      <c r="H24" s="213"/>
      <c r="I24" s="259" t="s">
        <v>639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330</v>
      </c>
      <c r="E26" s="199"/>
      <c r="F26" s="198"/>
      <c r="G26" s="198" t="s">
        <v>312</v>
      </c>
      <c r="H26" s="213"/>
      <c r="I26" s="2169" t="s">
        <v>1144</v>
      </c>
      <c r="M26" s="83">
        <v>14</v>
      </c>
    </row>
    <row customHeight="1" ht="15.75">
      <c r="A27" s="1683" t="s">
        <v>109</v>
      </c>
      <c r="C27" s="96"/>
      <c r="D27" s="109"/>
      <c r="E27" s="203" t="s">
        <v>328</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761</v>
      </c>
      <c r="E29" s="205" t="s">
        <v>1134</v>
      </c>
      <c r="F29" s="198"/>
      <c r="G29" s="257"/>
      <c r="H29" s="198" t="s">
        <v>312</v>
      </c>
      <c r="I29" s="2169" t="s">
        <v>1145</v>
      </c>
      <c r="M29" s="83">
        <v>20</v>
      </c>
    </row>
    <row customHeight="1" ht="15.75">
      <c r="A30" s="1683" t="s">
        <v>110</v>
      </c>
      <c r="C30" s="96"/>
      <c r="D30" s="109"/>
      <c r="E30" s="203" t="s">
        <v>328</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319</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1146</v>
      </c>
      <c r="E33" s="206" t="s">
        <v>1135</v>
      </c>
      <c r="F33" s="198"/>
      <c r="G33" s="257"/>
      <c r="H33" s="198" t="s">
        <v>312</v>
      </c>
      <c r="I33" s="2169" t="s">
        <v>1147</v>
      </c>
      <c r="M33" s="83">
        <v>14</v>
      </c>
    </row>
    <row customHeight="1" ht="15.75">
      <c r="A34" s="1683" t="s">
        <v>90</v>
      </c>
      <c r="C34" s="96"/>
      <c r="D34" s="109"/>
      <c r="E34" s="204" t="s">
        <v>328</v>
      </c>
      <c r="F34" s="200"/>
      <c r="G34" s="200"/>
      <c r="H34" s="201"/>
      <c r="I34" s="2171"/>
      <c r="M34" s="83">
        <v>15</v>
      </c>
    </row>
    <row customHeight="1" ht="25.2">
      <c r="A35" s="1683"/>
      <c r="C35" s="96"/>
      <c r="D35" s="147" t="s">
        <v>889</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1148</v>
      </c>
      <c r="E36" s="206" t="s">
        <v>1136</v>
      </c>
      <c r="F36" s="198"/>
      <c r="G36" s="257"/>
      <c r="H36" s="198" t="s">
        <v>312</v>
      </c>
      <c r="I36" s="2143" t="s">
        <v>1149</v>
      </c>
      <c r="M36" s="83">
        <v>14</v>
      </c>
    </row>
    <row customHeight="1" ht="15.75">
      <c r="A37" s="1683" t="s">
        <v>91</v>
      </c>
      <c r="C37" s="96"/>
      <c r="D37" s="109"/>
      <c r="E37" s="204" t="s">
        <v>328</v>
      </c>
      <c r="F37" s="200"/>
      <c r="G37" s="200"/>
      <c r="H37" s="201"/>
      <c r="I37" s="2143"/>
      <c r="M37" s="83">
        <v>15</v>
      </c>
    </row>
    <row customHeight="1" ht="27.299999999999997">
      <c r="A38" s="1683"/>
      <c r="C38" s="96"/>
      <c r="D38" s="147" t="s">
        <v>890</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891</v>
      </c>
      <c r="E39" s="206" t="s">
        <v>1137</v>
      </c>
      <c r="F39" s="198"/>
      <c r="G39" s="207"/>
      <c r="H39" s="198" t="s">
        <v>312</v>
      </c>
      <c r="I39" s="2169" t="s">
        <v>1150</v>
      </c>
      <c r="L39" s="155" t="s">
        <v>1138</v>
      </c>
      <c r="M39" s="83">
        <v>14</v>
      </c>
    </row>
    <row customHeight="1" ht="15.75">
      <c r="A40" s="1683" t="s">
        <v>111</v>
      </c>
      <c r="C40" s="96"/>
      <c r="D40" s="109"/>
      <c r="E40" s="204" t="s">
        <v>328</v>
      </c>
      <c r="F40" s="200"/>
      <c r="G40" s="200"/>
      <c r="H40" s="201"/>
      <c r="I40" s="2171"/>
      <c r="M40" s="83">
        <v>15</v>
      </c>
    </row>
    <row s="1823" customFormat="1" customHeight="1" ht="3">
      <c r="A41" s="1683"/>
      <c r="K41" s="196"/>
      <c r="L41" s="196"/>
      <c r="M41" s="140">
        <v>3</v>
      </c>
    </row>
    <row customHeight="1" ht="26.25">
      <c r="D42" s="1681" t="s">
        <v>811</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750A58-5B98-3A18-A508-00D441B8B269}" mc:Ignorable="x14ac xr xr2 xr3">
  <sheetPr>
    <tabColor theme="6" tint="0.4"/>
  </sheetPr>
  <dimension ref="A1:AH352"/>
  <sheetViews>
    <sheetView showGridLines="0" zoomScale="90" workbookViewId="0" tabSelected="1">
      <pane xSplit="7" ySplit="21" topLeftCell="H22" activePane="bottomRight" state="frozen"/>
      <selection pane="bottomLeft" activeCell="A22" sqref="A22"/>
      <selection pane="topRight" activeCell="H1" sqref="H1"/>
      <selection pane="bottomRight" activeCell="M24" sqref="M24:M87"/>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312</v>
      </c>
      <c r="M2" s="1875"/>
      <c r="N2" s="334"/>
      <c r="O2" s="1624"/>
      <c r="P2" s="1624"/>
      <c r="AH2" s="1631">
        <v>0</v>
      </c>
    </row>
    <row s="1635" customFormat="1" customHeight="1" ht="18.75" hidden="1">
      <c r="A3" s="1780"/>
      <c r="B3" s="1780"/>
      <c r="C3" s="369" t="s">
        <v>1151</v>
      </c>
      <c r="D3" s="344"/>
      <c r="E3" s="1031"/>
      <c r="F3" s="1031"/>
      <c r="G3" s="2427"/>
      <c r="H3" s="1500"/>
      <c r="I3" s="651" t="s">
        <v>1152</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312</v>
      </c>
      <c r="M5" s="1875"/>
      <c r="N5" s="334"/>
      <c r="O5" s="1624"/>
      <c r="P5" s="1624"/>
      <c r="AH5" s="1631">
        <v>0</v>
      </c>
    </row>
    <row s="1635" customFormat="1" customHeight="1" ht="18.75" hidden="1">
      <c r="A6" s="1780"/>
      <c r="B6" s="1780"/>
      <c r="C6" s="369" t="s">
        <v>1153</v>
      </c>
      <c r="D6" s="344"/>
      <c r="E6" s="1031"/>
      <c r="F6" s="1031"/>
      <c r="G6" s="2427"/>
      <c r="H6" s="1500"/>
      <c r="I6" s="651" t="s">
        <v>1152</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312</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312</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46140</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2026-290</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306</v>
      </c>
      <c r="F19" s="2209"/>
      <c r="G19" s="2209"/>
      <c r="H19" s="2209"/>
      <c r="I19" s="2209"/>
      <c r="J19" s="2209"/>
      <c r="K19" s="2209"/>
      <c r="L19" s="2209"/>
      <c r="M19" s="2389" t="s">
        <v>307</v>
      </c>
      <c r="AH19" s="374">
        <v>21</v>
      </c>
    </row>
    <row customHeight="1" ht="22.049999999999997">
      <c r="D20" s="376"/>
      <c r="E20" s="2277" t="s">
        <v>88</v>
      </c>
      <c r="F20" s="2224" t="s">
        <v>122</v>
      </c>
      <c r="G20" s="2224" t="s">
        <v>123</v>
      </c>
      <c r="H20" s="2386" t="s">
        <v>1154</v>
      </c>
      <c r="I20" s="2387"/>
      <c r="J20" s="2433"/>
      <c r="K20" s="2224" t="s">
        <v>309</v>
      </c>
      <c r="L20" s="2224" t="s">
        <v>396</v>
      </c>
      <c r="M20" s="2389"/>
      <c r="AH20" s="374">
        <v>21</v>
      </c>
    </row>
    <row customHeight="1" ht="22.049999999999997">
      <c r="D21" s="376"/>
      <c r="E21" s="2279"/>
      <c r="F21" s="2225"/>
      <c r="G21" s="2225"/>
      <c r="H21" s="2218" t="s">
        <v>1155</v>
      </c>
      <c r="I21" s="2220"/>
      <c r="J21" s="108" t="s">
        <v>1156</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312</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312</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1151</v>
      </c>
      <c r="D25" s="2466"/>
      <c r="E25" s="2204"/>
      <c r="F25" s="2470"/>
      <c r="G25" s="2427"/>
      <c r="H25" s="1500"/>
      <c r="I25" s="651" t="s">
        <v>1152</v>
      </c>
      <c r="J25" s="571"/>
      <c r="K25" s="1500"/>
      <c r="L25" s="214"/>
      <c r="M25" s="2170"/>
      <c r="N25" s="334"/>
      <c r="O25" s="1624"/>
      <c r="P25" s="1624"/>
      <c r="AH25" s="1631">
        <v>0</v>
      </c>
    </row>
    <row customHeight="1" ht="0.75" hidden="1">
      <c r="A26" s="1780"/>
      <c r="B26" s="1780"/>
      <c r="C26" s="369" t="s">
        <v>1157</v>
      </c>
      <c r="D26" s="2466"/>
      <c r="E26" s="2204"/>
      <c r="F26" s="2383"/>
      <c r="G26" s="400"/>
      <c r="H26" s="1500"/>
      <c r="I26" s="395"/>
      <c r="J26" s="349"/>
      <c r="K26" s="1500"/>
      <c r="L26" s="201"/>
      <c r="M26" s="2170"/>
      <c r="N26" s="334"/>
      <c r="AH26" s="374">
        <v>0</v>
      </c>
    </row>
    <row s="1635" customFormat="1" customHeight="1" ht="45">
      <c r="A27" s="1780" t="s">
        <v>163</v>
      </c>
      <c r="B27" s="1780" t="s">
        <v>164</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Тариф на тепловую энергию</v>
      </c>
      <c r="H27" s="1862"/>
      <c r="I27" s="1739">
        <v>46388</v>
      </c>
      <c r="J27" s="1773">
        <v>46752</v>
      </c>
      <c r="K27" s="1865" t="s">
        <v>1158</v>
      </c>
      <c r="L27" s="1862" t="s">
        <v>312</v>
      </c>
      <c r="M27" s="2170"/>
      <c r="N27" s="334"/>
      <c r="O27" s="1624"/>
      <c r="P27" s="1624"/>
      <c r="AH27" s="1631">
        <v>0</v>
      </c>
    </row>
    <row s="1635" customFormat="1" customHeight="1" ht="56.25">
      <c r="A28" s="1823"/>
      <c r="B28" s="1823"/>
      <c r="C28" s="1687"/>
      <c r="D28" s="344"/>
      <c r="E28" s="1031"/>
      <c r="F28" s="1031"/>
      <c r="G28" s="1031"/>
      <c r="H28" s="2271" t="s">
        <v>451</v>
      </c>
      <c r="I28" s="1739">
        <v>46753</v>
      </c>
      <c r="J28" s="1773">
        <v>47118</v>
      </c>
      <c r="K28" s="2305" t="s">
        <v>1158</v>
      </c>
      <c r="L28" s="2271" t="s">
        <v>312</v>
      </c>
      <c r="M28" s="2318"/>
      <c r="N28" s="618"/>
      <c r="O28" s="1624"/>
      <c r="P28" s="1624"/>
      <c r="Q28" s="1635"/>
      <c r="R28" s="1635"/>
      <c r="S28" s="1635"/>
      <c r="T28" s="1635"/>
      <c r="U28" s="1635"/>
      <c r="V28" s="1635"/>
      <c r="W28" s="1635"/>
      <c r="X28" s="1635"/>
      <c r="Y28" s="1635"/>
      <c r="Z28" s="1635"/>
      <c r="AA28" s="1635"/>
      <c r="AB28" s="1635"/>
      <c r="AC28" s="1635"/>
      <c r="AD28" s="1635"/>
      <c r="AE28" s="1635"/>
      <c r="AF28" s="1635"/>
      <c r="AG28" s="1635"/>
      <c r="AH28" s="1635">
        <v>0</v>
      </c>
    </row>
    <row s="1635" customFormat="1" customHeight="1" ht="56.25">
      <c r="A29" s="1823"/>
      <c r="B29" s="1823"/>
      <c r="C29" s="1687"/>
      <c r="D29" s="344"/>
      <c r="E29" s="1031"/>
      <c r="F29" s="1031"/>
      <c r="G29" s="1031"/>
      <c r="H29" s="2271" t="s">
        <v>451</v>
      </c>
      <c r="I29" s="1739">
        <v>47119</v>
      </c>
      <c r="J29" s="1773">
        <v>47483</v>
      </c>
      <c r="K29" s="2305" t="s">
        <v>1158</v>
      </c>
      <c r="L29" s="2271" t="s">
        <v>312</v>
      </c>
      <c r="M29" s="2318"/>
      <c r="N29" s="618"/>
      <c r="O29" s="1624"/>
      <c r="P29" s="1624"/>
      <c r="Q29" s="1635"/>
      <c r="R29" s="1635"/>
      <c r="S29" s="1635"/>
      <c r="T29" s="1635"/>
      <c r="U29" s="1635"/>
      <c r="V29" s="1635"/>
      <c r="W29" s="1635"/>
      <c r="X29" s="1635"/>
      <c r="Y29" s="1635"/>
      <c r="Z29" s="1635"/>
      <c r="AA29" s="1635"/>
      <c r="AB29" s="1635"/>
      <c r="AC29" s="1635"/>
      <c r="AD29" s="1635"/>
      <c r="AE29" s="1635"/>
      <c r="AF29" s="1635"/>
      <c r="AG29" s="1635"/>
      <c r="AH29" s="1635">
        <v>0</v>
      </c>
    </row>
    <row s="1635" customFormat="1" customHeight="1" ht="18.75">
      <c r="A30" s="1780"/>
      <c r="B30" s="1780"/>
      <c r="C30" s="369" t="s">
        <v>1151</v>
      </c>
      <c r="D30" s="2462"/>
      <c r="E30" s="2463"/>
      <c r="F30" s="2464"/>
      <c r="G30" s="2427"/>
      <c r="H30" s="1500"/>
      <c r="I30" s="651" t="s">
        <v>1152</v>
      </c>
      <c r="J30" s="571"/>
      <c r="K30" s="1500"/>
      <c r="L30" s="214"/>
      <c r="M30" s="2170"/>
      <c r="N30" s="334"/>
      <c r="O30" s="1624"/>
      <c r="P30" s="1624"/>
      <c r="AH30" s="1631">
        <v>0</v>
      </c>
    </row>
    <row s="1635" customFormat="1" customHeight="1" ht="0.75">
      <c r="A31" s="1780"/>
      <c r="B31" s="1780"/>
      <c r="C31" s="369" t="s">
        <v>1157</v>
      </c>
      <c r="D31" s="2462"/>
      <c r="E31" s="2204"/>
      <c r="F31" s="2383"/>
      <c r="G31" s="400"/>
      <c r="H31" s="1500"/>
      <c r="I31" s="651"/>
      <c r="J31" s="571"/>
      <c r="K31" s="1500"/>
      <c r="L31" s="214"/>
      <c r="M31" s="2170"/>
      <c r="N31" s="334"/>
      <c r="O31" s="1624"/>
      <c r="P31" s="1624"/>
      <c r="AH31" s="1631">
        <v>0</v>
      </c>
    </row>
    <row s="1635" customFormat="1" customHeight="1" ht="45">
      <c r="A32" s="1780" t="s">
        <v>175</v>
      </c>
      <c r="B32" s="1780" t="s">
        <v>176</v>
      </c>
      <c r="C32" s="369"/>
      <c r="D32" s="2462"/>
      <c r="E32" s="2204"/>
      <c r="F32" s="2383" t="str">
        <f>INDEX(PT_DIFFERENTIATION_VTAR,MATCH(A32,PT_DIFFERENTIATION_VTAR_ID,0))</f>
        <v>Тарифы на теплоноситель, поставляемый теплоснабжающими организациями потребителям, другим теплоснабжающим организациям</v>
      </c>
      <c r="G32" s="2427" t="str">
        <f>INDEX(PT_DIFFERENTIATION_NTAR,MATCH(B32,PT_DIFFERENTIATION_NTAR_ID,0))</f>
        <v>Тариф на теплоноситель</v>
      </c>
      <c r="H32" s="1862"/>
      <c r="I32" s="1739">
        <v>46388</v>
      </c>
      <c r="J32" s="1773">
        <v>46752</v>
      </c>
      <c r="K32" s="1865" t="s">
        <v>1158</v>
      </c>
      <c r="L32" s="1862" t="s">
        <v>312</v>
      </c>
      <c r="M32" s="2170"/>
      <c r="N32" s="334"/>
      <c r="O32" s="1624"/>
      <c r="P32" s="1624"/>
      <c r="AH32" s="1631">
        <v>0</v>
      </c>
    </row>
    <row s="1635" customFormat="1" customHeight="1" ht="56.25">
      <c r="A33" s="1823"/>
      <c r="B33" s="1823"/>
      <c r="C33" s="1687"/>
      <c r="D33" s="344"/>
      <c r="E33" s="1031"/>
      <c r="F33" s="1031"/>
      <c r="G33" s="1031"/>
      <c r="H33" s="2271" t="s">
        <v>451</v>
      </c>
      <c r="I33" s="1739">
        <v>46753</v>
      </c>
      <c r="J33" s="1773">
        <v>47118</v>
      </c>
      <c r="K33" s="2305" t="s">
        <v>1158</v>
      </c>
      <c r="L33" s="2271" t="s">
        <v>312</v>
      </c>
      <c r="M33" s="2318"/>
      <c r="N33" s="618"/>
      <c r="O33" s="1624"/>
      <c r="P33" s="1624"/>
      <c r="Q33" s="1635"/>
      <c r="R33" s="1635"/>
      <c r="S33" s="1635"/>
      <c r="T33" s="1635"/>
      <c r="U33" s="1635"/>
      <c r="V33" s="1635"/>
      <c r="W33" s="1635"/>
      <c r="X33" s="1635"/>
      <c r="Y33" s="1635"/>
      <c r="Z33" s="1635"/>
      <c r="AA33" s="1635"/>
      <c r="AB33" s="1635"/>
      <c r="AC33" s="1635"/>
      <c r="AD33" s="1635"/>
      <c r="AE33" s="1635"/>
      <c r="AF33" s="1635"/>
      <c r="AG33" s="1635"/>
      <c r="AH33" s="1635">
        <v>0</v>
      </c>
    </row>
    <row s="1635" customFormat="1" customHeight="1" ht="56.25">
      <c r="A34" s="1823"/>
      <c r="B34" s="1823"/>
      <c r="C34" s="1687"/>
      <c r="D34" s="344"/>
      <c r="E34" s="1031"/>
      <c r="F34" s="1031"/>
      <c r="G34" s="1031"/>
      <c r="H34" s="2271" t="s">
        <v>451</v>
      </c>
      <c r="I34" s="1739">
        <v>47119</v>
      </c>
      <c r="J34" s="1773">
        <v>47483</v>
      </c>
      <c r="K34" s="2305" t="s">
        <v>1158</v>
      </c>
      <c r="L34" s="2271" t="s">
        <v>312</v>
      </c>
      <c r="M34" s="2318"/>
      <c r="N34" s="618"/>
      <c r="O34" s="1624"/>
      <c r="P34" s="1624"/>
      <c r="Q34" s="1635"/>
      <c r="R34" s="1635"/>
      <c r="S34" s="1635"/>
      <c r="T34" s="1635"/>
      <c r="U34" s="1635"/>
      <c r="V34" s="1635"/>
      <c r="W34" s="1635"/>
      <c r="X34" s="1635"/>
      <c r="Y34" s="1635"/>
      <c r="Z34" s="1635"/>
      <c r="AA34" s="1635"/>
      <c r="AB34" s="1635"/>
      <c r="AC34" s="1635"/>
      <c r="AD34" s="1635"/>
      <c r="AE34" s="1635"/>
      <c r="AF34" s="1635"/>
      <c r="AG34" s="1635"/>
      <c r="AH34" s="1635">
        <v>0</v>
      </c>
    </row>
    <row s="1635" customFormat="1" customHeight="1" ht="18.75">
      <c r="A35" s="1780"/>
      <c r="B35" s="1780"/>
      <c r="C35" s="369" t="s">
        <v>1151</v>
      </c>
      <c r="D35" s="2462"/>
      <c r="E35" s="2204"/>
      <c r="F35" s="2383"/>
      <c r="G35" s="2427"/>
      <c r="H35" s="1500"/>
      <c r="I35" s="651" t="s">
        <v>1152</v>
      </c>
      <c r="J35" s="571"/>
      <c r="K35" s="1500"/>
      <c r="L35" s="214"/>
      <c r="M35" s="2170"/>
      <c r="N35" s="334"/>
      <c r="O35" s="1624"/>
      <c r="P35" s="1624"/>
      <c r="AH35" s="1631">
        <v>0</v>
      </c>
    </row>
    <row s="1635" customFormat="1" customHeight="1" ht="0.75">
      <c r="A36" s="1780"/>
      <c r="B36" s="1780"/>
      <c r="C36" s="369" t="s">
        <v>1157</v>
      </c>
      <c r="D36" s="2462"/>
      <c r="E36" s="2204"/>
      <c r="F36" s="2383"/>
      <c r="G36" s="400"/>
      <c r="H36" s="1500"/>
      <c r="I36" s="651"/>
      <c r="J36" s="571"/>
      <c r="K36" s="1500"/>
      <c r="L36" s="214"/>
      <c r="M36" s="2170"/>
      <c r="N36" s="334"/>
      <c r="O36" s="1624"/>
      <c r="P36" s="1624"/>
      <c r="AH36" s="1631">
        <v>0</v>
      </c>
    </row>
    <row s="1635" customFormat="1" customHeight="1" ht="45" hidden="1">
      <c r="A37" s="1780" t="s">
        <v>181</v>
      </c>
      <c r="B37" s="1780" t="s">
        <v>182</v>
      </c>
      <c r="C37" s="369"/>
      <c r="D37" s="2462"/>
      <c r="E37" s="2204"/>
      <c r="F37" s="2383" t="str">
        <f>INDEX(PT_DIFFERENTIATION_VTAR,MATCH(A37,PT_DIFFERENTIATION_VTAR_ID,0))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7" s="2427" t="str">
        <f>INDEX(PT_DIFFERENTIATION_NTAR,MATCH(B37,PT_DIFFERENTIATION_NTAR_ID,0))</f>
        <v/>
      </c>
      <c r="H37" s="1862"/>
      <c r="I37" s="1739"/>
      <c r="J37" s="1773"/>
      <c r="K37" s="1865"/>
      <c r="L37" s="1862" t="s">
        <v>312</v>
      </c>
      <c r="M37" s="2170"/>
      <c r="N37" s="334"/>
      <c r="O37" s="1624"/>
      <c r="P37" s="1624"/>
      <c r="AH37" s="1631">
        <v>0</v>
      </c>
    </row>
    <row s="1635" customFormat="1" customHeight="1" ht="18.75" hidden="1">
      <c r="A38" s="1780"/>
      <c r="B38" s="1780"/>
      <c r="C38" s="369" t="s">
        <v>1151</v>
      </c>
      <c r="D38" s="2462"/>
      <c r="E38" s="2204"/>
      <c r="F38" s="2383"/>
      <c r="G38" s="2427"/>
      <c r="H38" s="1500"/>
      <c r="I38" s="651" t="s">
        <v>1152</v>
      </c>
      <c r="J38" s="571"/>
      <c r="K38" s="1500"/>
      <c r="L38" s="214"/>
      <c r="M38" s="2170"/>
      <c r="N38" s="334"/>
      <c r="O38" s="1624"/>
      <c r="P38" s="1624"/>
      <c r="AH38" s="1631">
        <v>0</v>
      </c>
    </row>
    <row s="1635" customFormat="1" customHeight="1" ht="0.75" hidden="1">
      <c r="A39" s="1780"/>
      <c r="B39" s="1780"/>
      <c r="C39" s="369" t="s">
        <v>1157</v>
      </c>
      <c r="D39" s="2462"/>
      <c r="E39" s="2204"/>
      <c r="F39" s="2383"/>
      <c r="G39" s="400"/>
      <c r="H39" s="1500"/>
      <c r="I39" s="651"/>
      <c r="J39" s="571"/>
      <c r="K39" s="1500"/>
      <c r="L39" s="214"/>
      <c r="M39" s="2170"/>
      <c r="N39" s="334"/>
      <c r="O39" s="1624"/>
      <c r="P39" s="1624"/>
      <c r="AH39" s="1631">
        <v>0</v>
      </c>
    </row>
    <row s="1635" customFormat="1" customHeight="1" ht="18.75" hidden="1">
      <c r="A40" s="1780" t="s">
        <v>187</v>
      </c>
      <c r="B40" s="1780" t="s">
        <v>188</v>
      </c>
      <c r="C40" s="369"/>
      <c r="D40" s="2462"/>
      <c r="E40" s="2204"/>
      <c r="F40" s="2383" t="str">
        <f>INDEX(PT_DIFFERENTIATION_VTAR,MATCH(A40,PT_DIFFERENTIATION_VTAR_ID,0))</f>
        <v>Тарифы на услуги по передаче тепловой энергии</v>
      </c>
      <c r="G40" s="2427" t="str">
        <f>INDEX(PT_DIFFERENTIATION_NTAR,MATCH(B40,PT_DIFFERENTIATION_NTAR_ID,0))</f>
        <v/>
      </c>
      <c r="H40" s="1862"/>
      <c r="I40" s="1739"/>
      <c r="J40" s="1773"/>
      <c r="K40" s="1865"/>
      <c r="L40" s="1862" t="s">
        <v>312</v>
      </c>
      <c r="M40" s="2170"/>
      <c r="N40" s="334"/>
      <c r="O40" s="1624"/>
      <c r="P40" s="1624"/>
      <c r="AH40" s="1631">
        <v>0</v>
      </c>
    </row>
    <row s="1635" customFormat="1" customHeight="1" ht="18.75" hidden="1">
      <c r="A41" s="1780"/>
      <c r="B41" s="1780"/>
      <c r="C41" s="369" t="s">
        <v>1151</v>
      </c>
      <c r="D41" s="2462"/>
      <c r="E41" s="2204"/>
      <c r="F41" s="2383"/>
      <c r="G41" s="2427"/>
      <c r="H41" s="1500"/>
      <c r="I41" s="651" t="s">
        <v>1152</v>
      </c>
      <c r="J41" s="571"/>
      <c r="K41" s="1500"/>
      <c r="L41" s="214"/>
      <c r="M41" s="2170"/>
      <c r="N41" s="334"/>
      <c r="O41" s="1624"/>
      <c r="P41" s="1624"/>
      <c r="AH41" s="1631">
        <v>0</v>
      </c>
    </row>
    <row s="1635" customFormat="1" customHeight="1" ht="0.75" hidden="1">
      <c r="A42" s="1780"/>
      <c r="B42" s="1780"/>
      <c r="C42" s="369" t="s">
        <v>1157</v>
      </c>
      <c r="D42" s="2462"/>
      <c r="E42" s="2204"/>
      <c r="F42" s="2383"/>
      <c r="G42" s="400"/>
      <c r="H42" s="1500"/>
      <c r="I42" s="651"/>
      <c r="J42" s="571"/>
      <c r="K42" s="1500"/>
      <c r="L42" s="214"/>
      <c r="M42" s="2170"/>
      <c r="N42" s="334"/>
      <c r="O42" s="1624"/>
      <c r="P42" s="1624"/>
      <c r="AH42" s="1631">
        <v>0</v>
      </c>
    </row>
    <row s="1635" customFormat="1" customHeight="1" ht="18.75" hidden="1">
      <c r="A43" s="1780" t="s">
        <v>193</v>
      </c>
      <c r="B43" s="1780" t="s">
        <v>194</v>
      </c>
      <c r="C43" s="369"/>
      <c r="D43" s="2462"/>
      <c r="E43" s="2204"/>
      <c r="F43" s="2383" t="str">
        <f>INDEX(PT_DIFFERENTIATION_VTAR,MATCH(A43,PT_DIFFERENTIATION_VTAR_ID,0))</f>
        <v>Тарифы на услуги по передаче теплоносителя</v>
      </c>
      <c r="G43" s="2427" t="str">
        <f>INDEX(PT_DIFFERENTIATION_NTAR,MATCH(B43,PT_DIFFERENTIATION_NTAR_ID,0))</f>
        <v/>
      </c>
      <c r="H43" s="1862"/>
      <c r="I43" s="1739"/>
      <c r="J43" s="1773"/>
      <c r="K43" s="1865"/>
      <c r="L43" s="1862" t="s">
        <v>312</v>
      </c>
      <c r="M43" s="2170"/>
      <c r="N43" s="334"/>
      <c r="O43" s="1624"/>
      <c r="P43" s="1624"/>
      <c r="AH43" s="1631">
        <v>0</v>
      </c>
    </row>
    <row s="1635" customFormat="1" customHeight="1" ht="18.75" hidden="1">
      <c r="A44" s="1780"/>
      <c r="B44" s="1780"/>
      <c r="C44" s="369" t="s">
        <v>1151</v>
      </c>
      <c r="D44" s="2462"/>
      <c r="E44" s="2204"/>
      <c r="F44" s="2383"/>
      <c r="G44" s="2427"/>
      <c r="H44" s="1500"/>
      <c r="I44" s="651" t="s">
        <v>1152</v>
      </c>
      <c r="J44" s="571"/>
      <c r="K44" s="1500"/>
      <c r="L44" s="214"/>
      <c r="M44" s="2170"/>
      <c r="N44" s="334"/>
      <c r="O44" s="1624"/>
      <c r="P44" s="1624"/>
      <c r="AH44" s="1631">
        <v>0</v>
      </c>
    </row>
    <row s="1635" customFormat="1" customHeight="1" ht="0.75" hidden="1">
      <c r="A45" s="1780"/>
      <c r="B45" s="1780"/>
      <c r="C45" s="369" t="s">
        <v>1157</v>
      </c>
      <c r="D45" s="2462"/>
      <c r="E45" s="2204"/>
      <c r="F45" s="2383"/>
      <c r="G45" s="400"/>
      <c r="H45" s="1500"/>
      <c r="I45" s="651"/>
      <c r="J45" s="571"/>
      <c r="K45" s="1500"/>
      <c r="L45" s="214"/>
      <c r="M45" s="2170"/>
      <c r="N45" s="334"/>
      <c r="O45" s="1624"/>
      <c r="P45" s="1624"/>
      <c r="AH45" s="1631">
        <v>0</v>
      </c>
    </row>
    <row s="1635" customFormat="1" customHeight="1" ht="18.75" hidden="1">
      <c r="A46" s="1780" t="s">
        <v>199</v>
      </c>
      <c r="B46" s="1780" t="s">
        <v>200</v>
      </c>
      <c r="C46" s="369"/>
      <c r="D46" s="2462"/>
      <c r="E46" s="2204"/>
      <c r="F46" s="2383" t="str">
        <f>INDEX(PT_DIFFERENTIATION_VTAR,MATCH(A46,PT_DIFFERENTIATION_VTAR_ID,0))</f>
        <v>Плата за услуги по поддержанию резервной тепловой мощности при отсутствии потребления тепловой энергии</v>
      </c>
      <c r="G46" s="2427" t="str">
        <f>INDEX(PT_DIFFERENTIATION_NTAR,MATCH(B46,PT_DIFFERENTIATION_NTAR_ID,0))</f>
        <v/>
      </c>
      <c r="H46" s="1862"/>
      <c r="I46" s="1739"/>
      <c r="J46" s="1773"/>
      <c r="K46" s="1865"/>
      <c r="L46" s="1862" t="s">
        <v>312</v>
      </c>
      <c r="M46" s="2170"/>
      <c r="N46" s="334"/>
      <c r="O46" s="1624"/>
      <c r="P46" s="1624"/>
      <c r="AH46" s="1631">
        <v>0</v>
      </c>
    </row>
    <row s="1635" customFormat="1" customHeight="1" ht="18.75" hidden="1">
      <c r="A47" s="1780"/>
      <c r="B47" s="1780"/>
      <c r="C47" s="369" t="s">
        <v>1151</v>
      </c>
      <c r="D47" s="2462"/>
      <c r="E47" s="2204"/>
      <c r="F47" s="2383"/>
      <c r="G47" s="2427"/>
      <c r="H47" s="1500"/>
      <c r="I47" s="651" t="s">
        <v>1152</v>
      </c>
      <c r="J47" s="571"/>
      <c r="K47" s="1500"/>
      <c r="L47" s="214"/>
      <c r="M47" s="2170"/>
      <c r="N47" s="334"/>
      <c r="O47" s="1624"/>
      <c r="P47" s="1624"/>
      <c r="AH47" s="1631">
        <v>0</v>
      </c>
    </row>
    <row s="1635" customFormat="1" customHeight="1" ht="0.75" hidden="1">
      <c r="A48" s="1780"/>
      <c r="B48" s="1780"/>
      <c r="C48" s="369" t="s">
        <v>1157</v>
      </c>
      <c r="D48" s="2462"/>
      <c r="E48" s="2204"/>
      <c r="F48" s="2383"/>
      <c r="G48" s="400"/>
      <c r="H48" s="1500"/>
      <c r="I48" s="651"/>
      <c r="J48" s="571"/>
      <c r="K48" s="1500"/>
      <c r="L48" s="214"/>
      <c r="M48" s="2170"/>
      <c r="N48" s="334"/>
      <c r="O48" s="1624"/>
      <c r="P48" s="1624"/>
      <c r="AH48" s="1631">
        <v>0</v>
      </c>
    </row>
    <row s="1635" customFormat="1" customHeight="1" ht="18.75" hidden="1">
      <c r="A49" s="1780" t="s">
        <v>205</v>
      </c>
      <c r="B49" s="1780" t="s">
        <v>206</v>
      </c>
      <c r="C49" s="369"/>
      <c r="D49" s="2462"/>
      <c r="E49" s="2204"/>
      <c r="F49" s="2383" t="str">
        <f>INDEX(PT_DIFFERENTIATION_VTAR,MATCH(A49,PT_DIFFERENTIATION_VTAR_ID,0))</f>
        <v>Плата за подключение (технологическое присоединение) к системе теплоснабжения</v>
      </c>
      <c r="G49" s="2427" t="str">
        <f>INDEX(PT_DIFFERENTIATION_NTAR,MATCH(B49,PT_DIFFERENTIATION_NTAR_ID,0))</f>
        <v/>
      </c>
      <c r="H49" s="1862"/>
      <c r="I49" s="1739"/>
      <c r="J49" s="1773"/>
      <c r="K49" s="1865"/>
      <c r="L49" s="1862" t="s">
        <v>312</v>
      </c>
      <c r="M49" s="2170"/>
      <c r="N49" s="334"/>
      <c r="O49" s="1624"/>
      <c r="P49" s="1624"/>
      <c r="AH49" s="1631">
        <v>0</v>
      </c>
    </row>
    <row s="1635" customFormat="1" customHeight="1" ht="18.75" hidden="1">
      <c r="A50" s="1780"/>
      <c r="B50" s="1780"/>
      <c r="C50" s="369" t="s">
        <v>1151</v>
      </c>
      <c r="D50" s="2462"/>
      <c r="E50" s="2204"/>
      <c r="F50" s="2383"/>
      <c r="G50" s="2427"/>
      <c r="H50" s="1500"/>
      <c r="I50" s="651" t="s">
        <v>1152</v>
      </c>
      <c r="J50" s="571"/>
      <c r="K50" s="1500"/>
      <c r="L50" s="214"/>
      <c r="M50" s="2170"/>
      <c r="N50" s="334"/>
      <c r="O50" s="1624"/>
      <c r="P50" s="1624"/>
      <c r="AH50" s="1631">
        <v>0</v>
      </c>
    </row>
    <row s="1635" customFormat="1" customHeight="1" ht="0.75" hidden="1">
      <c r="A51" s="1780"/>
      <c r="B51" s="1780"/>
      <c r="C51" s="369" t="s">
        <v>1157</v>
      </c>
      <c r="D51" s="2462"/>
      <c r="E51" s="2204"/>
      <c r="F51" s="2383"/>
      <c r="G51" s="400"/>
      <c r="H51" s="1500"/>
      <c r="I51" s="651"/>
      <c r="J51" s="571"/>
      <c r="K51" s="1500"/>
      <c r="L51" s="214"/>
      <c r="M51" s="2170"/>
      <c r="N51" s="334"/>
      <c r="O51" s="1624"/>
      <c r="P51" s="1624"/>
      <c r="AH51" s="1631">
        <v>0</v>
      </c>
    </row>
    <row s="1635" customFormat="1" customHeight="1" ht="18.75" hidden="1">
      <c r="A52" s="1780" t="s">
        <v>211</v>
      </c>
      <c r="B52" s="1780" t="s">
        <v>212</v>
      </c>
      <c r="C52" s="369"/>
      <c r="D52" s="2462"/>
      <c r="E52" s="2204"/>
      <c r="F52" s="2383" t="str">
        <f>INDEX(PT_DIFFERENTIATION_VTAR,MATCH(A52,PT_DIFFERENTIATION_VTAR_ID,0))</f>
        <v>Плата за подключение (технологическое присоединение) к системе теплоснабжения (индивидуальная)</v>
      </c>
      <c r="G52" s="2427" t="str">
        <f>INDEX(PT_DIFFERENTIATION_NTAR,MATCH(B52,PT_DIFFERENTIATION_NTAR_ID,0))</f>
        <v/>
      </c>
      <c r="H52" s="1989"/>
      <c r="I52" s="1739"/>
      <c r="J52" s="1773"/>
      <c r="K52" s="1865"/>
      <c r="L52" s="1989" t="s">
        <v>312</v>
      </c>
      <c r="M52" s="2170"/>
      <c r="N52" s="334"/>
      <c r="O52" s="1624"/>
      <c r="P52" s="1624"/>
      <c r="AH52" s="1631">
        <v>0</v>
      </c>
    </row>
    <row s="1635" customFormat="1" customHeight="1" ht="18.75" hidden="1">
      <c r="A53" s="1780"/>
      <c r="B53" s="1780"/>
      <c r="C53" s="369" t="s">
        <v>1151</v>
      </c>
      <c r="D53" s="2462"/>
      <c r="E53" s="2204"/>
      <c r="F53" s="2383"/>
      <c r="G53" s="2427"/>
      <c r="H53" s="1500"/>
      <c r="I53" s="651" t="s">
        <v>1152</v>
      </c>
      <c r="J53" s="571"/>
      <c r="K53" s="1500"/>
      <c r="L53" s="214"/>
      <c r="M53" s="2170"/>
      <c r="N53" s="334"/>
      <c r="O53" s="1624"/>
      <c r="P53" s="1624"/>
      <c r="AH53" s="1631">
        <v>0</v>
      </c>
    </row>
    <row s="1635" customFormat="1" customHeight="1" ht="0.75" hidden="1">
      <c r="A54" s="1780"/>
      <c r="B54" s="1780"/>
      <c r="C54" s="369" t="s">
        <v>1157</v>
      </c>
      <c r="D54" s="2462"/>
      <c r="E54" s="2204"/>
      <c r="F54" s="2383"/>
      <c r="G54" s="400"/>
      <c r="H54" s="1500"/>
      <c r="I54" s="651"/>
      <c r="J54" s="571"/>
      <c r="K54" s="1500"/>
      <c r="L54" s="214"/>
      <c r="M54" s="2170"/>
      <c r="N54" s="334"/>
      <c r="O54" s="1624"/>
      <c r="P54" s="1624"/>
      <c r="AH54" s="1631">
        <v>0</v>
      </c>
    </row>
    <row s="1635" customFormat="1" customHeight="1" ht="18.75" hidden="1">
      <c r="A55" s="1780" t="s">
        <v>231</v>
      </c>
      <c r="B55" s="1780" t="s">
        <v>232</v>
      </c>
      <c r="C55" s="369"/>
      <c r="D55" s="2462"/>
      <c r="E55" s="2204"/>
      <c r="F55" s="2383" t="str">
        <f>INDEX(PT_DIFFERENTIATION_VTAR,MATCH(A55,PT_DIFFERENTIATION_VTAR_ID,0))</f>
        <v>Тариф на питьевую воду (питьевое водоснабжение)</v>
      </c>
      <c r="G55" s="2427" t="str">
        <f>INDEX(PT_DIFFERENTIATION_NTAR,MATCH(B55,PT_DIFFERENTIATION_NTAR_ID,0))</f>
        <v/>
      </c>
      <c r="H55" s="1862"/>
      <c r="I55" s="1739"/>
      <c r="J55" s="1773"/>
      <c r="K55" s="1865"/>
      <c r="L55" s="1862" t="s">
        <v>312</v>
      </c>
      <c r="M55" s="2170"/>
      <c r="N55" s="334"/>
      <c r="O55" s="1624"/>
      <c r="P55" s="1624"/>
      <c r="AH55" s="1631">
        <v>0</v>
      </c>
    </row>
    <row s="1635" customFormat="1" customHeight="1" ht="18.75" hidden="1">
      <c r="A56" s="1780"/>
      <c r="B56" s="1780"/>
      <c r="C56" s="369" t="s">
        <v>1151</v>
      </c>
      <c r="D56" s="2462"/>
      <c r="E56" s="2204"/>
      <c r="F56" s="2383"/>
      <c r="G56" s="2427"/>
      <c r="H56" s="1500"/>
      <c r="I56" s="651" t="s">
        <v>1152</v>
      </c>
      <c r="J56" s="571"/>
      <c r="K56" s="1500"/>
      <c r="L56" s="214"/>
      <c r="M56" s="2170"/>
      <c r="N56" s="334"/>
      <c r="O56" s="1624"/>
      <c r="P56" s="1624"/>
      <c r="AH56" s="1631">
        <v>0</v>
      </c>
    </row>
    <row s="1635" customFormat="1" customHeight="1" ht="0.75" hidden="1">
      <c r="A57" s="1780"/>
      <c r="B57" s="1780"/>
      <c r="C57" s="369" t="s">
        <v>1157</v>
      </c>
      <c r="D57" s="2462"/>
      <c r="E57" s="2204"/>
      <c r="F57" s="2383"/>
      <c r="G57" s="400"/>
      <c r="H57" s="1500"/>
      <c r="I57" s="651"/>
      <c r="J57" s="571"/>
      <c r="K57" s="1500"/>
      <c r="L57" s="214"/>
      <c r="M57" s="2170"/>
      <c r="N57" s="334"/>
      <c r="O57" s="1624"/>
      <c r="P57" s="1624"/>
      <c r="AH57" s="1631">
        <v>0</v>
      </c>
    </row>
    <row s="1635" customFormat="1" customHeight="1" ht="18.75" hidden="1">
      <c r="A58" s="1780" t="s">
        <v>236</v>
      </c>
      <c r="B58" s="1780" t="s">
        <v>237</v>
      </c>
      <c r="C58" s="369"/>
      <c r="D58" s="2462"/>
      <c r="E58" s="2204"/>
      <c r="F58" s="2383" t="str">
        <f>INDEX(PT_DIFFERENTIATION_VTAR,MATCH(A58,PT_DIFFERENTIATION_VTAR_ID,0))</f>
        <v>Тариф на техническую воду</v>
      </c>
      <c r="G58" s="2427" t="str">
        <f>INDEX(PT_DIFFERENTIATION_NTAR,MATCH(B58,PT_DIFFERENTIATION_NTAR_ID,0))</f>
        <v/>
      </c>
      <c r="H58" s="1862"/>
      <c r="I58" s="1739"/>
      <c r="J58" s="1773"/>
      <c r="K58" s="1865"/>
      <c r="L58" s="1862" t="s">
        <v>312</v>
      </c>
      <c r="M58" s="2170"/>
      <c r="N58" s="334"/>
      <c r="O58" s="1624"/>
      <c r="P58" s="1624"/>
      <c r="AH58" s="1631">
        <v>0</v>
      </c>
    </row>
    <row s="1635" customFormat="1" customHeight="1" ht="18.75" hidden="1">
      <c r="A59" s="1780"/>
      <c r="B59" s="1780"/>
      <c r="C59" s="369" t="s">
        <v>1151</v>
      </c>
      <c r="D59" s="2462"/>
      <c r="E59" s="2204"/>
      <c r="F59" s="2383"/>
      <c r="G59" s="2427"/>
      <c r="H59" s="1500"/>
      <c r="I59" s="651" t="s">
        <v>1152</v>
      </c>
      <c r="J59" s="571"/>
      <c r="K59" s="1500"/>
      <c r="L59" s="214"/>
      <c r="M59" s="2170"/>
      <c r="N59" s="334"/>
      <c r="O59" s="1624"/>
      <c r="P59" s="1624"/>
      <c r="AH59" s="1631">
        <v>0</v>
      </c>
    </row>
    <row s="1635" customFormat="1" customHeight="1" ht="0.75" hidden="1">
      <c r="A60" s="1780"/>
      <c r="B60" s="1780"/>
      <c r="C60" s="369" t="s">
        <v>1157</v>
      </c>
      <c r="D60" s="2462"/>
      <c r="E60" s="2204"/>
      <c r="F60" s="2383"/>
      <c r="G60" s="400"/>
      <c r="H60" s="1500"/>
      <c r="I60" s="651"/>
      <c r="J60" s="571"/>
      <c r="K60" s="1500"/>
      <c r="L60" s="214"/>
      <c r="M60" s="2170"/>
      <c r="N60" s="334"/>
      <c r="O60" s="1624"/>
      <c r="P60" s="1624"/>
      <c r="AH60" s="1631">
        <v>0</v>
      </c>
    </row>
    <row s="1635" customFormat="1" customHeight="1" ht="18.75" hidden="1">
      <c r="A61" s="1780" t="s">
        <v>241</v>
      </c>
      <c r="B61" s="1780" t="s">
        <v>242</v>
      </c>
      <c r="C61" s="369"/>
      <c r="D61" s="2462"/>
      <c r="E61" s="2204"/>
      <c r="F61" s="2383" t="str">
        <f>INDEX(PT_DIFFERENTIATION_VTAR,MATCH(A61,PT_DIFFERENTIATION_VTAR_ID,0))</f>
        <v>Тариф на транспортировку воды</v>
      </c>
      <c r="G61" s="2427" t="str">
        <f>INDEX(PT_DIFFERENTIATION_NTAR,MATCH(B61,PT_DIFFERENTIATION_NTAR_ID,0))</f>
        <v/>
      </c>
      <c r="H61" s="1862"/>
      <c r="I61" s="1739"/>
      <c r="J61" s="1773"/>
      <c r="K61" s="1865"/>
      <c r="L61" s="1862" t="s">
        <v>312</v>
      </c>
      <c r="M61" s="2170"/>
      <c r="N61" s="334"/>
      <c r="O61" s="1624"/>
      <c r="P61" s="1624"/>
      <c r="AH61" s="1631">
        <v>0</v>
      </c>
    </row>
    <row s="1635" customFormat="1" customHeight="1" ht="18.75" hidden="1">
      <c r="A62" s="1780"/>
      <c r="B62" s="1780"/>
      <c r="C62" s="369" t="s">
        <v>1151</v>
      </c>
      <c r="D62" s="2462"/>
      <c r="E62" s="2204"/>
      <c r="F62" s="2383"/>
      <c r="G62" s="2427"/>
      <c r="H62" s="1500"/>
      <c r="I62" s="651" t="s">
        <v>1152</v>
      </c>
      <c r="J62" s="571"/>
      <c r="K62" s="1500"/>
      <c r="L62" s="214"/>
      <c r="M62" s="2170"/>
      <c r="N62" s="334"/>
      <c r="O62" s="1624"/>
      <c r="P62" s="1624"/>
      <c r="AH62" s="1631">
        <v>0</v>
      </c>
    </row>
    <row s="1635" customFormat="1" customHeight="1" ht="0.75" hidden="1">
      <c r="A63" s="1780"/>
      <c r="B63" s="1780"/>
      <c r="C63" s="369" t="s">
        <v>1157</v>
      </c>
      <c r="D63" s="2462"/>
      <c r="E63" s="2204"/>
      <c r="F63" s="2383"/>
      <c r="G63" s="400"/>
      <c r="H63" s="1500"/>
      <c r="I63" s="651"/>
      <c r="J63" s="571"/>
      <c r="K63" s="1500"/>
      <c r="L63" s="214"/>
      <c r="M63" s="2170"/>
      <c r="N63" s="334"/>
      <c r="O63" s="1624"/>
      <c r="P63" s="1624"/>
      <c r="AH63" s="1631">
        <v>0</v>
      </c>
    </row>
    <row s="1635" customFormat="1" customHeight="1" ht="18.75" hidden="1">
      <c r="A64" s="1780" t="s">
        <v>246</v>
      </c>
      <c r="B64" s="1780" t="s">
        <v>247</v>
      </c>
      <c r="C64" s="369"/>
      <c r="D64" s="2462"/>
      <c r="E64" s="2204"/>
      <c r="F64" s="2383" t="str">
        <f>INDEX(PT_DIFFERENTIATION_VTAR,MATCH(A64,PT_DIFFERENTIATION_VTAR_ID,0))</f>
        <v>Тариф на подвоз воды</v>
      </c>
      <c r="G64" s="2427" t="str">
        <f>INDEX(PT_DIFFERENTIATION_NTAR,MATCH(B64,PT_DIFFERENTIATION_NTAR_ID,0))</f>
        <v/>
      </c>
      <c r="H64" s="1862"/>
      <c r="I64" s="1739"/>
      <c r="J64" s="1773"/>
      <c r="K64" s="1865"/>
      <c r="L64" s="1862" t="s">
        <v>312</v>
      </c>
      <c r="M64" s="2170"/>
      <c r="N64" s="334"/>
      <c r="O64" s="1624"/>
      <c r="P64" s="1624"/>
      <c r="AH64" s="1631">
        <v>0</v>
      </c>
    </row>
    <row s="1635" customFormat="1" customHeight="1" ht="18.75" hidden="1">
      <c r="A65" s="1780"/>
      <c r="B65" s="1780"/>
      <c r="C65" s="369" t="s">
        <v>1151</v>
      </c>
      <c r="D65" s="2462"/>
      <c r="E65" s="2204"/>
      <c r="F65" s="2383"/>
      <c r="G65" s="2427"/>
      <c r="H65" s="1500"/>
      <c r="I65" s="651" t="s">
        <v>1152</v>
      </c>
      <c r="J65" s="571"/>
      <c r="K65" s="1500"/>
      <c r="L65" s="214"/>
      <c r="M65" s="2170"/>
      <c r="N65" s="334"/>
      <c r="O65" s="1624"/>
      <c r="P65" s="1624"/>
      <c r="AH65" s="1631">
        <v>0</v>
      </c>
    </row>
    <row s="1635" customFormat="1" customHeight="1" ht="0.75" hidden="1">
      <c r="A66" s="1780"/>
      <c r="B66" s="1780"/>
      <c r="C66" s="369" t="s">
        <v>1157</v>
      </c>
      <c r="D66" s="2462"/>
      <c r="E66" s="2204"/>
      <c r="F66" s="2383"/>
      <c r="G66" s="400"/>
      <c r="H66" s="1500"/>
      <c r="I66" s="651"/>
      <c r="J66" s="571"/>
      <c r="K66" s="1500"/>
      <c r="L66" s="214"/>
      <c r="M66" s="2170"/>
      <c r="N66" s="334"/>
      <c r="O66" s="1624"/>
      <c r="P66" s="1624"/>
      <c r="AH66" s="1631">
        <v>0</v>
      </c>
    </row>
    <row s="1635" customFormat="1" customHeight="1" ht="18.75" hidden="1">
      <c r="A67" s="1780" t="s">
        <v>251</v>
      </c>
      <c r="B67" s="1780" t="s">
        <v>252</v>
      </c>
      <c r="C67" s="369"/>
      <c r="D67" s="2462"/>
      <c r="E67" s="2204"/>
      <c r="F67" s="2383" t="str">
        <f>INDEX(PT_DIFFERENTIATION_VTAR,MATCH(A67,PT_DIFFERENTIATION_VTAR_ID,0))</f>
        <v>Тариф на подключение (технологическое присоединение) к централизованной системе холодного водоснабжения</v>
      </c>
      <c r="G67" s="2427" t="str">
        <f>INDEX(PT_DIFFERENTIATION_NTAR,MATCH(B67,PT_DIFFERENTIATION_NTAR_ID,0))</f>
        <v/>
      </c>
      <c r="H67" s="1862"/>
      <c r="I67" s="1739"/>
      <c r="J67" s="1773"/>
      <c r="K67" s="1865"/>
      <c r="L67" s="1862" t="s">
        <v>312</v>
      </c>
      <c r="M67" s="2170"/>
      <c r="N67" s="334"/>
      <c r="O67" s="1624"/>
      <c r="P67" s="1624"/>
      <c r="AH67" s="1631">
        <v>0</v>
      </c>
    </row>
    <row s="1635" customFormat="1" customHeight="1" ht="18.75" hidden="1">
      <c r="A68" s="1780"/>
      <c r="B68" s="1780"/>
      <c r="C68" s="369" t="s">
        <v>1151</v>
      </c>
      <c r="D68" s="2462"/>
      <c r="E68" s="2204"/>
      <c r="F68" s="2383"/>
      <c r="G68" s="2427"/>
      <c r="H68" s="1500"/>
      <c r="I68" s="651" t="s">
        <v>1152</v>
      </c>
      <c r="J68" s="571"/>
      <c r="K68" s="1500"/>
      <c r="L68" s="214"/>
      <c r="M68" s="2170"/>
      <c r="N68" s="334"/>
      <c r="O68" s="1624"/>
      <c r="P68" s="1624"/>
      <c r="AH68" s="1631">
        <v>0</v>
      </c>
    </row>
    <row s="1635" customFormat="1" customHeight="1" ht="0.75" hidden="1">
      <c r="A69" s="1780"/>
      <c r="B69" s="1780"/>
      <c r="C69" s="369" t="s">
        <v>1157</v>
      </c>
      <c r="D69" s="2462"/>
      <c r="E69" s="2204"/>
      <c r="F69" s="2383"/>
      <c r="G69" s="400"/>
      <c r="H69" s="1500"/>
      <c r="I69" s="651"/>
      <c r="J69" s="571"/>
      <c r="K69" s="1500"/>
      <c r="L69" s="214"/>
      <c r="M69" s="2170"/>
      <c r="N69" s="334"/>
      <c r="O69" s="1624"/>
      <c r="P69" s="1624"/>
      <c r="AH69" s="1631">
        <v>0</v>
      </c>
    </row>
    <row s="1635" customFormat="1" customHeight="1" ht="18.75" hidden="1">
      <c r="A70" s="1780" t="s">
        <v>256</v>
      </c>
      <c r="B70" s="1780" t="s">
        <v>257</v>
      </c>
      <c r="C70" s="369"/>
      <c r="D70" s="2462"/>
      <c r="E70" s="2204"/>
      <c r="F70" s="2383" t="str">
        <f>INDEX(PT_DIFFERENTIATION_VTAR,MATCH(A70,PT_DIFFERENTIATION_VTAR_ID,0))</f>
        <v>Тариф на горячую воду (горячее водоснабжение)</v>
      </c>
      <c r="G70" s="2427" t="str">
        <f>INDEX(PT_DIFFERENTIATION_NTAR,MATCH(B70,PT_DIFFERENTIATION_NTAR_ID,0))</f>
        <v/>
      </c>
      <c r="H70" s="1862"/>
      <c r="I70" s="1739"/>
      <c r="J70" s="1773"/>
      <c r="K70" s="1865"/>
      <c r="L70" s="1862" t="s">
        <v>312</v>
      </c>
      <c r="M70" s="2170"/>
      <c r="N70" s="334"/>
      <c r="O70" s="1624"/>
      <c r="P70" s="1624"/>
      <c r="AH70" s="1631">
        <v>0</v>
      </c>
    </row>
    <row s="1635" customFormat="1" customHeight="1" ht="18.75" hidden="1">
      <c r="A71" s="1780"/>
      <c r="B71" s="1780"/>
      <c r="C71" s="369" t="s">
        <v>1151</v>
      </c>
      <c r="D71" s="2462"/>
      <c r="E71" s="2204"/>
      <c r="F71" s="2383"/>
      <c r="G71" s="2427"/>
      <c r="H71" s="1500"/>
      <c r="I71" s="651" t="s">
        <v>1152</v>
      </c>
      <c r="J71" s="571"/>
      <c r="K71" s="1500"/>
      <c r="L71" s="214"/>
      <c r="M71" s="2170"/>
      <c r="N71" s="334"/>
      <c r="O71" s="1624"/>
      <c r="P71" s="1624"/>
      <c r="AH71" s="1631">
        <v>0</v>
      </c>
    </row>
    <row s="1635" customFormat="1" customHeight="1" ht="0.75" hidden="1">
      <c r="A72" s="1780"/>
      <c r="B72" s="1780"/>
      <c r="C72" s="369" t="s">
        <v>1157</v>
      </c>
      <c r="D72" s="2462"/>
      <c r="E72" s="2204"/>
      <c r="F72" s="2383"/>
      <c r="G72" s="400"/>
      <c r="H72" s="1500"/>
      <c r="I72" s="651"/>
      <c r="J72" s="571"/>
      <c r="K72" s="1500"/>
      <c r="L72" s="214"/>
      <c r="M72" s="2170"/>
      <c r="N72" s="334"/>
      <c r="O72" s="1624"/>
      <c r="P72" s="1624"/>
      <c r="AH72" s="1631">
        <v>0</v>
      </c>
    </row>
    <row s="1635" customFormat="1" customHeight="1" ht="18.75" hidden="1">
      <c r="A73" s="1780" t="s">
        <v>261</v>
      </c>
      <c r="B73" s="1780" t="s">
        <v>262</v>
      </c>
      <c r="C73" s="369"/>
      <c r="D73" s="2462"/>
      <c r="E73" s="2204"/>
      <c r="F73" s="2383" t="str">
        <f>INDEX(PT_DIFFERENTIATION_VTAR,MATCH(A73,PT_DIFFERENTIATION_VTAR_ID,0))</f>
        <v>Тариф на транспортировку горячей воды</v>
      </c>
      <c r="G73" s="2427" t="str">
        <f>INDEX(PT_DIFFERENTIATION_NTAR,MATCH(B73,PT_DIFFERENTIATION_NTAR_ID,0))</f>
        <v/>
      </c>
      <c r="H73" s="1862"/>
      <c r="I73" s="1739"/>
      <c r="J73" s="1773"/>
      <c r="K73" s="1865"/>
      <c r="L73" s="1862" t="s">
        <v>312</v>
      </c>
      <c r="M73" s="2170"/>
      <c r="N73" s="334"/>
      <c r="O73" s="1624"/>
      <c r="P73" s="1624"/>
      <c r="AH73" s="1631">
        <v>0</v>
      </c>
    </row>
    <row s="1635" customFormat="1" customHeight="1" ht="18.75" hidden="1">
      <c r="A74" s="1780"/>
      <c r="B74" s="1780"/>
      <c r="C74" s="369" t="s">
        <v>1151</v>
      </c>
      <c r="D74" s="2462"/>
      <c r="E74" s="2204"/>
      <c r="F74" s="2383"/>
      <c r="G74" s="2427"/>
      <c r="H74" s="1500"/>
      <c r="I74" s="651" t="s">
        <v>1152</v>
      </c>
      <c r="J74" s="571"/>
      <c r="K74" s="1500"/>
      <c r="L74" s="214"/>
      <c r="M74" s="2170"/>
      <c r="N74" s="334"/>
      <c r="O74" s="1624"/>
      <c r="P74" s="1624"/>
      <c r="AH74" s="1631">
        <v>0</v>
      </c>
    </row>
    <row s="1635" customFormat="1" customHeight="1" ht="0.75" hidden="1">
      <c r="A75" s="1780"/>
      <c r="B75" s="1780"/>
      <c r="C75" s="369" t="s">
        <v>1157</v>
      </c>
      <c r="D75" s="2462"/>
      <c r="E75" s="2204"/>
      <c r="F75" s="2383"/>
      <c r="G75" s="400"/>
      <c r="H75" s="1500"/>
      <c r="I75" s="651"/>
      <c r="J75" s="571"/>
      <c r="K75" s="1500"/>
      <c r="L75" s="214"/>
      <c r="M75" s="2170"/>
      <c r="N75" s="334"/>
      <c r="O75" s="1624"/>
      <c r="P75" s="1624"/>
      <c r="AH75" s="1631">
        <v>0</v>
      </c>
    </row>
    <row s="1635" customFormat="1" customHeight="1" ht="18.75" hidden="1">
      <c r="A76" s="1780" t="s">
        <v>266</v>
      </c>
      <c r="B76" s="1780" t="s">
        <v>267</v>
      </c>
      <c r="C76" s="369"/>
      <c r="D76" s="2462"/>
      <c r="E76" s="2204"/>
      <c r="F76" s="2383" t="str">
        <f>INDEX(PT_DIFFERENTIATION_VTAR,MATCH(A76,PT_DIFFERENTIATION_VTAR_ID,0))</f>
        <v>Тариф на подключение (технологическое присоединение) к централизованной системе горячего водоснабжения</v>
      </c>
      <c r="G76" s="2427" t="str">
        <f>INDEX(PT_DIFFERENTIATION_NTAR,MATCH(B76,PT_DIFFERENTIATION_NTAR_ID,0))</f>
        <v/>
      </c>
      <c r="H76" s="1862"/>
      <c r="I76" s="1739"/>
      <c r="J76" s="1773"/>
      <c r="K76" s="1865"/>
      <c r="L76" s="1862" t="s">
        <v>312</v>
      </c>
      <c r="M76" s="2170"/>
      <c r="N76" s="334"/>
      <c r="O76" s="1624"/>
      <c r="P76" s="1624"/>
      <c r="AH76" s="1631">
        <v>0</v>
      </c>
    </row>
    <row s="1635" customFormat="1" customHeight="1" ht="18.75" hidden="1">
      <c r="A77" s="1780"/>
      <c r="B77" s="1780"/>
      <c r="C77" s="369" t="s">
        <v>1151</v>
      </c>
      <c r="D77" s="2462"/>
      <c r="E77" s="2204"/>
      <c r="F77" s="2383"/>
      <c r="G77" s="2427"/>
      <c r="H77" s="1500"/>
      <c r="I77" s="651" t="s">
        <v>1152</v>
      </c>
      <c r="J77" s="571"/>
      <c r="K77" s="1500"/>
      <c r="L77" s="214"/>
      <c r="M77" s="2170"/>
      <c r="N77" s="334"/>
      <c r="O77" s="1624"/>
      <c r="P77" s="1624"/>
      <c r="AH77" s="1631">
        <v>0</v>
      </c>
    </row>
    <row s="1635" customFormat="1" customHeight="1" ht="0.75" hidden="1">
      <c r="A78" s="1780"/>
      <c r="B78" s="1780"/>
      <c r="C78" s="369" t="s">
        <v>1157</v>
      </c>
      <c r="D78" s="2462"/>
      <c r="E78" s="2204"/>
      <c r="F78" s="2383"/>
      <c r="G78" s="400"/>
      <c r="H78" s="1500"/>
      <c r="I78" s="651"/>
      <c r="J78" s="571"/>
      <c r="K78" s="1500"/>
      <c r="L78" s="214"/>
      <c r="M78" s="2170"/>
      <c r="N78" s="334"/>
      <c r="O78" s="1624"/>
      <c r="P78" s="1624"/>
      <c r="AH78" s="1631">
        <v>0</v>
      </c>
    </row>
    <row s="1635" customFormat="1" customHeight="1" ht="18.75" hidden="1">
      <c r="A79" s="1780" t="s">
        <v>271</v>
      </c>
      <c r="B79" s="1780" t="s">
        <v>272</v>
      </c>
      <c r="C79" s="369"/>
      <c r="D79" s="2462"/>
      <c r="E79" s="2204"/>
      <c r="F79" s="2383" t="str">
        <f>INDEX(PT_DIFFERENTIATION_VTAR,MATCH(A79,PT_DIFFERENTIATION_VTAR_ID,0))</f>
        <v>Тариф на водоотведение</v>
      </c>
      <c r="G79" s="2427" t="str">
        <f>INDEX(PT_DIFFERENTIATION_NTAR,MATCH(B79,PT_DIFFERENTIATION_NTAR_ID,0))</f>
        <v/>
      </c>
      <c r="H79" s="1862"/>
      <c r="I79" s="1739"/>
      <c r="J79" s="1773"/>
      <c r="K79" s="1865"/>
      <c r="L79" s="1862" t="s">
        <v>312</v>
      </c>
      <c r="M79" s="2170"/>
      <c r="N79" s="334"/>
      <c r="O79" s="1624"/>
      <c r="P79" s="1624"/>
      <c r="AH79" s="1631">
        <v>0</v>
      </c>
    </row>
    <row s="1635" customFormat="1" customHeight="1" ht="18.75" hidden="1">
      <c r="A80" s="1780"/>
      <c r="B80" s="1780"/>
      <c r="C80" s="369" t="s">
        <v>1151</v>
      </c>
      <c r="D80" s="2462"/>
      <c r="E80" s="2204"/>
      <c r="F80" s="2383"/>
      <c r="G80" s="2427"/>
      <c r="H80" s="1500"/>
      <c r="I80" s="651" t="s">
        <v>1152</v>
      </c>
      <c r="J80" s="571"/>
      <c r="K80" s="1500"/>
      <c r="L80" s="214"/>
      <c r="M80" s="2170"/>
      <c r="N80" s="334"/>
      <c r="O80" s="1624"/>
      <c r="P80" s="1624"/>
      <c r="AH80" s="1631">
        <v>0</v>
      </c>
    </row>
    <row s="1635" customFormat="1" customHeight="1" ht="0.75" hidden="1">
      <c r="A81" s="1780"/>
      <c r="B81" s="1780"/>
      <c r="C81" s="369" t="s">
        <v>1157</v>
      </c>
      <c r="D81" s="2462"/>
      <c r="E81" s="2204"/>
      <c r="F81" s="2383"/>
      <c r="G81" s="400"/>
      <c r="H81" s="1500"/>
      <c r="I81" s="651"/>
      <c r="J81" s="571"/>
      <c r="K81" s="1500"/>
      <c r="L81" s="214"/>
      <c r="M81" s="2170"/>
      <c r="N81" s="334"/>
      <c r="O81" s="1624"/>
      <c r="P81" s="1624"/>
      <c r="AH81" s="1631">
        <v>0</v>
      </c>
    </row>
    <row s="1635" customFormat="1" customHeight="1" ht="18.75" hidden="1">
      <c r="A82" s="1780" t="s">
        <v>276</v>
      </c>
      <c r="B82" s="1780" t="s">
        <v>277</v>
      </c>
      <c r="C82" s="369"/>
      <c r="D82" s="2462"/>
      <c r="E82" s="2204"/>
      <c r="F82" s="2383" t="str">
        <f>INDEX(PT_DIFFERENTIATION_VTAR,MATCH(A82,PT_DIFFERENTIATION_VTAR_ID,0))</f>
        <v>Тариф на транспортировку сточных вод</v>
      </c>
      <c r="G82" s="2427" t="str">
        <f>INDEX(PT_DIFFERENTIATION_NTAR,MATCH(B82,PT_DIFFERENTIATION_NTAR_ID,0))</f>
        <v/>
      </c>
      <c r="H82" s="1862"/>
      <c r="I82" s="1739"/>
      <c r="J82" s="1773"/>
      <c r="K82" s="1865"/>
      <c r="L82" s="1862" t="s">
        <v>312</v>
      </c>
      <c r="M82" s="2170"/>
      <c r="N82" s="334"/>
      <c r="O82" s="1624"/>
      <c r="P82" s="1624"/>
      <c r="AH82" s="1631">
        <v>0</v>
      </c>
    </row>
    <row s="1635" customFormat="1" customHeight="1" ht="18.75" hidden="1">
      <c r="A83" s="1780"/>
      <c r="B83" s="1780"/>
      <c r="C83" s="369" t="s">
        <v>1151</v>
      </c>
      <c r="D83" s="2462"/>
      <c r="E83" s="2204"/>
      <c r="F83" s="2383"/>
      <c r="G83" s="2427"/>
      <c r="H83" s="1500"/>
      <c r="I83" s="651" t="s">
        <v>1152</v>
      </c>
      <c r="J83" s="571"/>
      <c r="K83" s="1500"/>
      <c r="L83" s="214"/>
      <c r="M83" s="2170"/>
      <c r="N83" s="334"/>
      <c r="O83" s="1624"/>
      <c r="P83" s="1624"/>
      <c r="AH83" s="1631">
        <v>0</v>
      </c>
    </row>
    <row s="1635" customFormat="1" customHeight="1" ht="0.75" hidden="1">
      <c r="A84" s="1780"/>
      <c r="B84" s="1780"/>
      <c r="C84" s="369" t="s">
        <v>1157</v>
      </c>
      <c r="D84" s="2462"/>
      <c r="E84" s="2204"/>
      <c r="F84" s="2383"/>
      <c r="G84" s="400"/>
      <c r="H84" s="1500"/>
      <c r="I84" s="651"/>
      <c r="J84" s="571"/>
      <c r="K84" s="1500"/>
      <c r="L84" s="214"/>
      <c r="M84" s="2170"/>
      <c r="N84" s="334"/>
      <c r="O84" s="1624"/>
      <c r="P84" s="1624"/>
      <c r="AH84" s="1631">
        <v>0</v>
      </c>
    </row>
    <row s="1635" customFormat="1" customHeight="1" ht="18.75" hidden="1">
      <c r="A85" s="1780" t="s">
        <v>281</v>
      </c>
      <c r="B85" s="1780" t="s">
        <v>282</v>
      </c>
      <c r="C85" s="369"/>
      <c r="D85" s="2462"/>
      <c r="E85" s="2204"/>
      <c r="F85" s="2383" t="str">
        <f>INDEX(PT_DIFFERENTIATION_VTAR,MATCH(A85,PT_DIFFERENTIATION_VTAR_ID,0))</f>
        <v>Тариф на подключение (технологическое присоединение) к централизованной системе водоотведения</v>
      </c>
      <c r="G85" s="2427" t="str">
        <f>INDEX(PT_DIFFERENTIATION_NTAR,MATCH(B85,PT_DIFFERENTIATION_NTAR_ID,0))</f>
        <v/>
      </c>
      <c r="H85" s="1862"/>
      <c r="I85" s="1739"/>
      <c r="J85" s="1773"/>
      <c r="K85" s="1865"/>
      <c r="L85" s="1862" t="s">
        <v>312</v>
      </c>
      <c r="M85" s="2170"/>
      <c r="N85" s="334"/>
      <c r="O85" s="1624"/>
      <c r="P85" s="1624"/>
      <c r="AH85" s="1631">
        <v>0</v>
      </c>
    </row>
    <row s="1635" customFormat="1" customHeight="1" ht="18.75" hidden="1">
      <c r="A86" s="1780"/>
      <c r="B86" s="1780"/>
      <c r="C86" s="369" t="s">
        <v>1151</v>
      </c>
      <c r="D86" s="2462"/>
      <c r="E86" s="2204"/>
      <c r="F86" s="2383"/>
      <c r="G86" s="2427"/>
      <c r="H86" s="1500"/>
      <c r="I86" s="651" t="s">
        <v>1152</v>
      </c>
      <c r="J86" s="571"/>
      <c r="K86" s="1500"/>
      <c r="L86" s="214"/>
      <c r="M86" s="2170"/>
      <c r="N86" s="334"/>
      <c r="O86" s="1624"/>
      <c r="P86" s="1624"/>
      <c r="AH86" s="1631">
        <v>0</v>
      </c>
    </row>
    <row s="1635" customFormat="1" customHeight="1" ht="1.05">
      <c r="A87" s="1780"/>
      <c r="B87" s="1780"/>
      <c r="C87" s="369" t="s">
        <v>1157</v>
      </c>
      <c r="D87" s="2462"/>
      <c r="E87" s="2204"/>
      <c r="F87" s="2383"/>
      <c r="G87" s="400"/>
      <c r="H87" s="1500"/>
      <c r="I87" s="651"/>
      <c r="J87" s="571"/>
      <c r="K87" s="1500"/>
      <c r="L87" s="214"/>
      <c r="M87" s="2170"/>
      <c r="N87" s="334"/>
      <c r="O87" s="1624"/>
      <c r="P87" s="1624"/>
      <c r="AH87" s="1631">
        <v>1</v>
      </c>
    </row>
    <row customHeight="1" ht="19.95">
      <c r="A88" s="1780"/>
      <c r="B88" s="1780"/>
      <c r="D88" s="376"/>
      <c r="E88" s="147" t="s">
        <v>110</v>
      </c>
      <c r="F88"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8" s="2460"/>
      <c r="H88" s="2460"/>
      <c r="I88" s="2460"/>
      <c r="J88" s="2460"/>
      <c r="K88" s="2460"/>
      <c r="L88" s="2460"/>
      <c r="M88" s="297"/>
      <c r="N88" s="334"/>
      <c r="AH88" s="374">
        <v>19</v>
      </c>
    </row>
    <row customHeight="1" ht="35.699999999999996">
      <c r="A89" s="1780"/>
      <c r="B89" s="1780"/>
      <c r="D89" s="376"/>
      <c r="E89" s="399"/>
      <c r="F89" s="198" t="s">
        <v>312</v>
      </c>
      <c r="G89" s="198" t="s">
        <v>312</v>
      </c>
      <c r="H89" s="2218" t="s">
        <v>312</v>
      </c>
      <c r="I89" s="2220"/>
      <c r="J89" s="198" t="s">
        <v>312</v>
      </c>
      <c r="K89" s="198" t="s">
        <v>312</v>
      </c>
      <c r="L89" s="2933" t="s">
        <v>1159</v>
      </c>
      <c r="M89" s="345" t="s">
        <v>1160</v>
      </c>
      <c r="N89" s="334"/>
      <c r="AH89" s="374">
        <v>34</v>
      </c>
    </row>
    <row customHeight="1" ht="19.95">
      <c r="A90" s="1780"/>
      <c r="B90" s="1780"/>
      <c r="D90" s="376"/>
      <c r="E90" s="147" t="s">
        <v>90</v>
      </c>
      <c r="F90" s="2460" t="s">
        <v>1161</v>
      </c>
      <c r="G90" s="2460"/>
      <c r="H90" s="2460"/>
      <c r="I90" s="2460"/>
      <c r="J90" s="2460"/>
      <c r="K90" s="2460"/>
      <c r="L90" s="2460"/>
      <c r="M90" s="297"/>
      <c r="N90" s="334"/>
      <c r="AH90" s="374">
        <v>19</v>
      </c>
    </row>
    <row s="1635" customFormat="1" customHeight="1" ht="60.75" hidden="1">
      <c r="A91" s="1780" t="s">
        <v>155</v>
      </c>
      <c r="B91" s="1780" t="s">
        <v>156</v>
      </c>
      <c r="C91" s="369"/>
      <c r="D91" s="2462"/>
      <c r="E91" s="2204"/>
      <c r="F91" s="2383" t="str">
        <f>INDEX(PT_DIFFERENTIATION_VTAR,MATCH(A91,PT_DIFFERENTIATION_VTAR_ID,0))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1" s="2427" t="str">
        <f>INDEX(PT_DIFFERENTIATION_NTAR,MATCH(B91,PT_DIFFERENTIATION_NTAR_ID,0))</f>
        <v/>
      </c>
      <c r="H91" s="1862"/>
      <c r="I91" s="1739"/>
      <c r="J91" s="1773"/>
      <c r="K91" s="1778"/>
      <c r="L91" s="1862" t="s">
        <v>312</v>
      </c>
      <c r="M91"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1" s="334"/>
      <c r="O91" s="1624"/>
      <c r="P91" s="1624"/>
      <c r="AH91" s="1631">
        <v>0</v>
      </c>
    </row>
    <row s="1635" customFormat="1" customHeight="1" ht="18.75" hidden="1">
      <c r="A92" s="1780"/>
      <c r="B92" s="1780"/>
      <c r="C92" s="369" t="s">
        <v>1153</v>
      </c>
      <c r="D92" s="2462"/>
      <c r="E92" s="2204"/>
      <c r="F92" s="2383"/>
      <c r="G92" s="2427"/>
      <c r="H92" s="1500"/>
      <c r="I92" s="651" t="s">
        <v>1152</v>
      </c>
      <c r="J92" s="571"/>
      <c r="K92" s="1500"/>
      <c r="L92" s="214"/>
      <c r="M92" s="2170"/>
      <c r="N92" s="334"/>
      <c r="O92" s="1624"/>
      <c r="P92" s="1624"/>
      <c r="AH92" s="1631">
        <v>0</v>
      </c>
    </row>
    <row s="1635" customFormat="1" customHeight="1" ht="0.75" hidden="1">
      <c r="A93" s="1780"/>
      <c r="B93" s="1780"/>
      <c r="C93" s="369" t="s">
        <v>1162</v>
      </c>
      <c r="D93" s="2462"/>
      <c r="E93" s="2204"/>
      <c r="F93" s="2383"/>
      <c r="G93" s="400"/>
      <c r="H93" s="1500"/>
      <c r="I93" s="651"/>
      <c r="J93" s="571"/>
      <c r="K93" s="1500"/>
      <c r="L93" s="214"/>
      <c r="M93" s="2170"/>
      <c r="N93" s="334"/>
      <c r="O93" s="1624"/>
      <c r="P93" s="1624"/>
      <c r="AH93" s="1631">
        <v>0</v>
      </c>
    </row>
    <row s="1635" customFormat="1" customHeight="1" ht="45">
      <c r="A94" s="1780" t="s">
        <v>163</v>
      </c>
      <c r="B94" s="1780" t="s">
        <v>164</v>
      </c>
      <c r="C94" s="369"/>
      <c r="D94" s="2462"/>
      <c r="E94" s="2204"/>
      <c r="F94" s="2383" t="str">
        <f>INDEX(PT_DIFFERENTIATION_VTAR,MATCH(A94,PT_DIFFERENTIATION_VTAR_ID,0))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4" s="2427" t="str">
        <f>INDEX(PT_DIFFERENTIATION_NTAR,MATCH(B94,PT_DIFFERENTIATION_NTAR_ID,0))</f>
        <v>Тариф на тепловую энергию</v>
      </c>
      <c r="H94" s="1862"/>
      <c r="I94" s="1739">
        <v>46388</v>
      </c>
      <c r="J94" s="1773">
        <v>46752</v>
      </c>
      <c r="K94" s="1778">
        <v>112233.05</v>
      </c>
      <c r="L94" s="1862" t="s">
        <v>312</v>
      </c>
      <c r="M94" s="2171"/>
      <c r="N94" s="334"/>
      <c r="O94" s="1624"/>
      <c r="P94" s="1624"/>
      <c r="AH94" s="1631">
        <v>0</v>
      </c>
    </row>
    <row s="1635" customFormat="1" customHeight="1" ht="56.25">
      <c r="A95" s="1823"/>
      <c r="B95" s="1823"/>
      <c r="C95" s="1687"/>
      <c r="D95" s="344"/>
      <c r="E95" s="1031"/>
      <c r="F95" s="1031"/>
      <c r="G95" s="1031"/>
      <c r="H95" s="2577" t="s">
        <v>451</v>
      </c>
      <c r="I95" s="1739">
        <v>46753</v>
      </c>
      <c r="J95" s="1773">
        <v>47118</v>
      </c>
      <c r="K95" s="1778">
        <v>118820.67</v>
      </c>
      <c r="L95" s="2271" t="s">
        <v>312</v>
      </c>
      <c r="M95" s="2318"/>
      <c r="N95" s="618"/>
      <c r="O95" s="1624"/>
      <c r="P95" s="1624"/>
      <c r="Q95" s="1635"/>
      <c r="R95" s="1635"/>
      <c r="S95" s="1635"/>
      <c r="T95" s="1635"/>
      <c r="U95" s="1635"/>
      <c r="V95" s="1635"/>
      <c r="W95" s="1635"/>
      <c r="X95" s="1635"/>
      <c r="Y95" s="1635"/>
      <c r="Z95" s="1635"/>
      <c r="AA95" s="1635"/>
      <c r="AB95" s="1635"/>
      <c r="AC95" s="1635"/>
      <c r="AD95" s="1635"/>
      <c r="AE95" s="1635"/>
      <c r="AF95" s="1635"/>
      <c r="AG95" s="1635"/>
      <c r="AH95" s="1635">
        <v>0</v>
      </c>
    </row>
    <row s="1635" customFormat="1" customHeight="1" ht="56.25">
      <c r="A96" s="1823"/>
      <c r="B96" s="1823"/>
      <c r="C96" s="1687"/>
      <c r="D96" s="344"/>
      <c r="E96" s="1031"/>
      <c r="F96" s="1031"/>
      <c r="G96" s="1031"/>
      <c r="H96" s="2577" t="s">
        <v>451</v>
      </c>
      <c r="I96" s="1739">
        <v>47119</v>
      </c>
      <c r="J96" s="1773">
        <v>47483</v>
      </c>
      <c r="K96" s="1778">
        <v>123870.51</v>
      </c>
      <c r="L96" s="2271" t="s">
        <v>312</v>
      </c>
      <c r="M96" s="2318"/>
      <c r="N96" s="618"/>
      <c r="O96" s="1624"/>
      <c r="P96" s="1624"/>
      <c r="Q96" s="1635"/>
      <c r="R96" s="1635"/>
      <c r="S96" s="1635"/>
      <c r="T96" s="1635"/>
      <c r="U96" s="1635"/>
      <c r="V96" s="1635"/>
      <c r="W96" s="1635"/>
      <c r="X96" s="1635"/>
      <c r="Y96" s="1635"/>
      <c r="Z96" s="1635"/>
      <c r="AA96" s="1635"/>
      <c r="AB96" s="1635"/>
      <c r="AC96" s="1635"/>
      <c r="AD96" s="1635"/>
      <c r="AE96" s="1635"/>
      <c r="AF96" s="1635"/>
      <c r="AG96" s="1635"/>
      <c r="AH96" s="1635">
        <v>0</v>
      </c>
    </row>
    <row s="1635" customFormat="1" customHeight="1" ht="18.75">
      <c r="A97" s="1780"/>
      <c r="B97" s="1780"/>
      <c r="C97" s="369" t="s">
        <v>1153</v>
      </c>
      <c r="D97" s="2462"/>
      <c r="E97" s="2204"/>
      <c r="F97" s="2383"/>
      <c r="G97" s="2427"/>
      <c r="H97" s="1500"/>
      <c r="I97" s="651" t="s">
        <v>1152</v>
      </c>
      <c r="J97" s="571"/>
      <c r="K97" s="1500"/>
      <c r="L97" s="214"/>
      <c r="M97" s="1861"/>
      <c r="N97" s="334"/>
      <c r="O97" s="1624"/>
      <c r="P97" s="1624"/>
      <c r="AH97" s="1631">
        <v>0</v>
      </c>
    </row>
    <row s="1635" customFormat="1" customHeight="1" ht="0.75">
      <c r="A98" s="1780"/>
      <c r="B98" s="1780"/>
      <c r="C98" s="369" t="s">
        <v>1162</v>
      </c>
      <c r="D98" s="2462"/>
      <c r="E98" s="2204"/>
      <c r="F98" s="2383"/>
      <c r="G98" s="400"/>
      <c r="H98" s="1500"/>
      <c r="I98" s="651"/>
      <c r="J98" s="571"/>
      <c r="K98" s="1500"/>
      <c r="L98" s="214"/>
      <c r="M98" s="341"/>
      <c r="N98" s="334"/>
      <c r="O98" s="1624"/>
      <c r="P98" s="1624"/>
      <c r="AH98" s="1631">
        <v>0</v>
      </c>
    </row>
    <row s="1635" customFormat="1" customHeight="1" ht="45">
      <c r="A99" s="1780" t="s">
        <v>175</v>
      </c>
      <c r="B99" s="1780" t="s">
        <v>176</v>
      </c>
      <c r="C99" s="369"/>
      <c r="D99" s="2462"/>
      <c r="E99" s="2204"/>
      <c r="F99" s="2383" t="str">
        <f>INDEX(PT_DIFFERENTIATION_VTAR,MATCH(A99,PT_DIFFERENTIATION_VTAR_ID,0))</f>
        <v>Тарифы на теплоноситель, поставляемый теплоснабжающими организациями потребителям, другим теплоснабжающим организациям</v>
      </c>
      <c r="G99" s="2427" t="str">
        <f>INDEX(PT_DIFFERENTIATION_NTAR,MATCH(B99,PT_DIFFERENTIATION_NTAR_ID,0))</f>
        <v>Тариф на теплоноситель</v>
      </c>
      <c r="H99" s="1862"/>
      <c r="I99" s="1739">
        <v>46388</v>
      </c>
      <c r="J99" s="1773">
        <v>46752</v>
      </c>
      <c r="K99" s="1778">
        <v>1885.63</v>
      </c>
      <c r="L99" s="1862" t="s">
        <v>312</v>
      </c>
      <c r="M99" s="341"/>
      <c r="N99" s="334"/>
      <c r="O99" s="1624"/>
      <c r="P99" s="1624"/>
      <c r="AH99" s="1631">
        <v>0</v>
      </c>
    </row>
    <row s="1635" customFormat="1" customHeight="1" ht="56.25">
      <c r="A100" s="1823"/>
      <c r="B100" s="1823"/>
      <c r="C100" s="1687"/>
      <c r="D100" s="344"/>
      <c r="E100" s="1031"/>
      <c r="F100" s="1031"/>
      <c r="G100" s="1031"/>
      <c r="H100" s="2577" t="s">
        <v>451</v>
      </c>
      <c r="I100" s="1739">
        <v>46753</v>
      </c>
      <c r="J100" s="1773">
        <v>47118</v>
      </c>
      <c r="K100" s="1778">
        <v>1961.09</v>
      </c>
      <c r="L100" s="2271" t="s">
        <v>312</v>
      </c>
      <c r="M100" s="2318"/>
      <c r="N100" s="618"/>
      <c r="O100" s="1624"/>
      <c r="P100" s="1624"/>
      <c r="Q100" s="1635"/>
      <c r="R100" s="1635"/>
      <c r="S100" s="1635"/>
      <c r="T100" s="1635"/>
      <c r="U100" s="1635"/>
      <c r="V100" s="1635"/>
      <c r="W100" s="1635"/>
      <c r="X100" s="1635"/>
      <c r="Y100" s="1635"/>
      <c r="Z100" s="1635"/>
      <c r="AA100" s="1635"/>
      <c r="AB100" s="1635"/>
      <c r="AC100" s="1635"/>
      <c r="AD100" s="1635"/>
      <c r="AE100" s="1635"/>
      <c r="AF100" s="1635"/>
      <c r="AG100" s="1635"/>
      <c r="AH100" s="1635">
        <v>0</v>
      </c>
    </row>
    <row s="1635" customFormat="1" customHeight="1" ht="56.25">
      <c r="A101" s="1823"/>
      <c r="B101" s="1823"/>
      <c r="C101" s="1687"/>
      <c r="D101" s="344"/>
      <c r="E101" s="1031"/>
      <c r="F101" s="1031"/>
      <c r="G101" s="1031"/>
      <c r="H101" s="2577" t="s">
        <v>451</v>
      </c>
      <c r="I101" s="1739">
        <v>47119</v>
      </c>
      <c r="J101" s="1773">
        <v>47483</v>
      </c>
      <c r="K101" s="1778">
        <v>2039.59</v>
      </c>
      <c r="L101" s="2271" t="s">
        <v>312</v>
      </c>
      <c r="M101" s="2318"/>
      <c r="N101" s="618"/>
      <c r="O101" s="1624"/>
      <c r="P101" s="1624"/>
      <c r="Q101" s="1635"/>
      <c r="R101" s="1635"/>
      <c r="S101" s="1635"/>
      <c r="T101" s="1635"/>
      <c r="U101" s="1635"/>
      <c r="V101" s="1635"/>
      <c r="W101" s="1635"/>
      <c r="X101" s="1635"/>
      <c r="Y101" s="1635"/>
      <c r="Z101" s="1635"/>
      <c r="AA101" s="1635"/>
      <c r="AB101" s="1635"/>
      <c r="AC101" s="1635"/>
      <c r="AD101" s="1635"/>
      <c r="AE101" s="1635"/>
      <c r="AF101" s="1635"/>
      <c r="AG101" s="1635"/>
      <c r="AH101" s="1635">
        <v>0</v>
      </c>
    </row>
    <row s="1635" customFormat="1" customHeight="1" ht="18.75">
      <c r="A102" s="1780"/>
      <c r="B102" s="1780"/>
      <c r="C102" s="369" t="s">
        <v>1153</v>
      </c>
      <c r="D102" s="2462"/>
      <c r="E102" s="2204"/>
      <c r="F102" s="2383"/>
      <c r="G102" s="2427"/>
      <c r="H102" s="1500"/>
      <c r="I102" s="651" t="s">
        <v>1152</v>
      </c>
      <c r="J102" s="571"/>
      <c r="K102" s="1500"/>
      <c r="L102" s="214"/>
      <c r="M102" s="341"/>
      <c r="N102" s="334"/>
      <c r="O102" s="1624"/>
      <c r="P102" s="1624"/>
      <c r="AH102" s="1631">
        <v>0</v>
      </c>
    </row>
    <row s="1635" customFormat="1" customHeight="1" ht="0.75">
      <c r="A103" s="1780"/>
      <c r="B103" s="1780"/>
      <c r="C103" s="369" t="s">
        <v>1162</v>
      </c>
      <c r="D103" s="2462"/>
      <c r="E103" s="2204"/>
      <c r="F103" s="2383"/>
      <c r="G103" s="400"/>
      <c r="H103" s="1500"/>
      <c r="I103" s="651"/>
      <c r="J103" s="571"/>
      <c r="K103" s="1500"/>
      <c r="L103" s="214"/>
      <c r="M103" s="341"/>
      <c r="N103" s="334"/>
      <c r="O103" s="1624"/>
      <c r="P103" s="1624"/>
      <c r="AH103" s="1631">
        <v>0</v>
      </c>
    </row>
    <row s="1635" customFormat="1" customHeight="1" ht="45" hidden="1">
      <c r="A104" s="1780" t="s">
        <v>181</v>
      </c>
      <c r="B104" s="1780" t="s">
        <v>182</v>
      </c>
      <c r="C104" s="369"/>
      <c r="D104" s="2462"/>
      <c r="E104" s="2204"/>
      <c r="F104" s="2383"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4" s="2427" t="str">
        <f>INDEX(PT_DIFFERENTIATION_NTAR,MATCH(B104,PT_DIFFERENTIATION_NTAR_ID,0))</f>
        <v/>
      </c>
      <c r="H104" s="1862"/>
      <c r="I104" s="1739"/>
      <c r="J104" s="1773"/>
      <c r="K104" s="1778"/>
      <c r="L104" s="1862" t="s">
        <v>312</v>
      </c>
      <c r="M104" s="341"/>
      <c r="N104" s="334"/>
      <c r="O104" s="1624"/>
      <c r="P104" s="1624"/>
      <c r="AH104" s="1631">
        <v>0</v>
      </c>
    </row>
    <row s="1635" customFormat="1" customHeight="1" ht="18.75" hidden="1">
      <c r="A105" s="1780"/>
      <c r="B105" s="1780"/>
      <c r="C105" s="369" t="s">
        <v>1153</v>
      </c>
      <c r="D105" s="2462"/>
      <c r="E105" s="2204"/>
      <c r="F105" s="2383"/>
      <c r="G105" s="2427"/>
      <c r="H105" s="1500"/>
      <c r="I105" s="651" t="s">
        <v>1152</v>
      </c>
      <c r="J105" s="571"/>
      <c r="K105" s="1500"/>
      <c r="L105" s="214"/>
      <c r="M105" s="341"/>
      <c r="N105" s="334"/>
      <c r="O105" s="1624"/>
      <c r="P105" s="1624"/>
      <c r="AH105" s="1631">
        <v>0</v>
      </c>
    </row>
    <row s="1635" customFormat="1" customHeight="1" ht="0.75" hidden="1">
      <c r="A106" s="1780"/>
      <c r="B106" s="1780"/>
      <c r="C106" s="369" t="s">
        <v>1162</v>
      </c>
      <c r="D106" s="2462"/>
      <c r="E106" s="2204"/>
      <c r="F106" s="2383"/>
      <c r="G106" s="400"/>
      <c r="H106" s="1500"/>
      <c r="I106" s="651"/>
      <c r="J106" s="571"/>
      <c r="K106" s="1500"/>
      <c r="L106" s="214"/>
      <c r="M106" s="341"/>
      <c r="N106" s="334"/>
      <c r="O106" s="1624"/>
      <c r="P106" s="1624"/>
      <c r="AH106" s="1631">
        <v>0</v>
      </c>
    </row>
    <row s="1635" customFormat="1" customHeight="1" ht="18.75" hidden="1">
      <c r="A107" s="1780" t="s">
        <v>187</v>
      </c>
      <c r="B107" s="1780" t="s">
        <v>188</v>
      </c>
      <c r="C107" s="369"/>
      <c r="D107" s="2462"/>
      <c r="E107" s="2204"/>
      <c r="F107" s="2383" t="str">
        <f>INDEX(PT_DIFFERENTIATION_VTAR,MATCH(A107,PT_DIFFERENTIATION_VTAR_ID,0))</f>
        <v>Тарифы на услуги по передаче тепловой энергии</v>
      </c>
      <c r="G107" s="2427" t="str">
        <f>INDEX(PT_DIFFERENTIATION_NTAR,MATCH(B107,PT_DIFFERENTIATION_NTAR_ID,0))</f>
        <v/>
      </c>
      <c r="H107" s="1862"/>
      <c r="I107" s="1739"/>
      <c r="J107" s="1773"/>
      <c r="K107" s="1778"/>
      <c r="L107" s="1862" t="s">
        <v>312</v>
      </c>
      <c r="M107" s="341"/>
      <c r="N107" s="334"/>
      <c r="O107" s="1624"/>
      <c r="P107" s="1624"/>
      <c r="AH107" s="1631">
        <v>0</v>
      </c>
    </row>
    <row s="1635" customFormat="1" customHeight="1" ht="18.75" hidden="1">
      <c r="A108" s="1780"/>
      <c r="B108" s="1780"/>
      <c r="C108" s="369" t="s">
        <v>1153</v>
      </c>
      <c r="D108" s="2462"/>
      <c r="E108" s="2204"/>
      <c r="F108" s="2383"/>
      <c r="G108" s="2427"/>
      <c r="H108" s="1500"/>
      <c r="I108" s="651" t="s">
        <v>1152</v>
      </c>
      <c r="J108" s="571"/>
      <c r="K108" s="1500"/>
      <c r="L108" s="214"/>
      <c r="M108" s="341"/>
      <c r="N108" s="334"/>
      <c r="O108" s="1624"/>
      <c r="P108" s="1624"/>
      <c r="AH108" s="1631">
        <v>0</v>
      </c>
    </row>
    <row s="1635" customFormat="1" customHeight="1" ht="0.75" hidden="1">
      <c r="A109" s="1780"/>
      <c r="B109" s="1780"/>
      <c r="C109" s="369" t="s">
        <v>1162</v>
      </c>
      <c r="D109" s="2462"/>
      <c r="E109" s="2204"/>
      <c r="F109" s="2383"/>
      <c r="G109" s="400"/>
      <c r="H109" s="1500"/>
      <c r="I109" s="651"/>
      <c r="J109" s="571"/>
      <c r="K109" s="1500"/>
      <c r="L109" s="214"/>
      <c r="M109" s="341"/>
      <c r="N109" s="334"/>
      <c r="O109" s="1624"/>
      <c r="P109" s="1624"/>
      <c r="AH109" s="1631">
        <v>0</v>
      </c>
    </row>
    <row s="1635" customFormat="1" customHeight="1" ht="18.75" hidden="1">
      <c r="A110" s="1780" t="s">
        <v>193</v>
      </c>
      <c r="B110" s="1780" t="s">
        <v>194</v>
      </c>
      <c r="C110" s="369"/>
      <c r="D110" s="2462"/>
      <c r="E110" s="2204"/>
      <c r="F110" s="2383" t="str">
        <f>INDEX(PT_DIFFERENTIATION_VTAR,MATCH(A110,PT_DIFFERENTIATION_VTAR_ID,0))</f>
        <v>Тарифы на услуги по передаче теплоносителя</v>
      </c>
      <c r="G110" s="2427" t="str">
        <f>INDEX(PT_DIFFERENTIATION_NTAR,MATCH(B110,PT_DIFFERENTIATION_NTAR_ID,0))</f>
        <v/>
      </c>
      <c r="H110" s="1862"/>
      <c r="I110" s="1739"/>
      <c r="J110" s="1773"/>
      <c r="K110" s="1778"/>
      <c r="L110" s="1862" t="s">
        <v>312</v>
      </c>
      <c r="M110" s="341"/>
      <c r="N110" s="334"/>
      <c r="O110" s="1624"/>
      <c r="P110" s="1624"/>
      <c r="AH110" s="1631">
        <v>0</v>
      </c>
    </row>
    <row s="1635" customFormat="1" customHeight="1" ht="18.75" hidden="1">
      <c r="A111" s="1780"/>
      <c r="B111" s="1780"/>
      <c r="C111" s="369" t="s">
        <v>1153</v>
      </c>
      <c r="D111" s="2462"/>
      <c r="E111" s="2204"/>
      <c r="F111" s="2383"/>
      <c r="G111" s="2427"/>
      <c r="H111" s="1500"/>
      <c r="I111" s="651" t="s">
        <v>1152</v>
      </c>
      <c r="J111" s="571"/>
      <c r="K111" s="1500"/>
      <c r="L111" s="214"/>
      <c r="M111" s="341"/>
      <c r="N111" s="334"/>
      <c r="O111" s="1624"/>
      <c r="P111" s="1624"/>
      <c r="AH111" s="1631">
        <v>0</v>
      </c>
    </row>
    <row s="1635" customFormat="1" customHeight="1" ht="0.75" hidden="1">
      <c r="A112" s="1780"/>
      <c r="B112" s="1780"/>
      <c r="C112" s="369" t="s">
        <v>1162</v>
      </c>
      <c r="D112" s="2462"/>
      <c r="E112" s="2204"/>
      <c r="F112" s="2383"/>
      <c r="G112" s="400"/>
      <c r="H112" s="1500"/>
      <c r="I112" s="651"/>
      <c r="J112" s="571"/>
      <c r="K112" s="1500"/>
      <c r="L112" s="214"/>
      <c r="M112" s="341"/>
      <c r="N112" s="334"/>
      <c r="O112" s="1624"/>
      <c r="P112" s="1624"/>
      <c r="AH112" s="1631">
        <v>0</v>
      </c>
    </row>
    <row s="1635" customFormat="1" customHeight="1" ht="18.75" hidden="1">
      <c r="A113" s="1780" t="s">
        <v>199</v>
      </c>
      <c r="B113" s="1780" t="s">
        <v>200</v>
      </c>
      <c r="C113" s="369"/>
      <c r="D113" s="2462"/>
      <c r="E113" s="2204"/>
      <c r="F113" s="2383" t="str">
        <f>INDEX(PT_DIFFERENTIATION_VTAR,MATCH(A113,PT_DIFFERENTIATION_VTAR_ID,0))</f>
        <v>Плата за услуги по поддержанию резервной тепловой мощности при отсутствии потребления тепловой энергии</v>
      </c>
      <c r="G113" s="2427" t="str">
        <f>INDEX(PT_DIFFERENTIATION_NTAR,MATCH(B113,PT_DIFFERENTIATION_NTAR_ID,0))</f>
        <v/>
      </c>
      <c r="H113" s="1862"/>
      <c r="I113" s="1739"/>
      <c r="J113" s="1773"/>
      <c r="K113" s="1778"/>
      <c r="L113" s="1862" t="s">
        <v>312</v>
      </c>
      <c r="M113" s="341"/>
      <c r="N113" s="334"/>
      <c r="O113" s="1624"/>
      <c r="P113" s="1624"/>
      <c r="AH113" s="1631">
        <v>0</v>
      </c>
    </row>
    <row s="1635" customFormat="1" customHeight="1" ht="18.75" hidden="1">
      <c r="A114" s="1780"/>
      <c r="B114" s="1780"/>
      <c r="C114" s="369" t="s">
        <v>1153</v>
      </c>
      <c r="D114" s="2462"/>
      <c r="E114" s="2204"/>
      <c r="F114" s="2383"/>
      <c r="G114" s="2427"/>
      <c r="H114" s="1500"/>
      <c r="I114" s="651" t="s">
        <v>1152</v>
      </c>
      <c r="J114" s="571"/>
      <c r="K114" s="1500"/>
      <c r="L114" s="214"/>
      <c r="M114" s="341"/>
      <c r="N114" s="334"/>
      <c r="O114" s="1624"/>
      <c r="P114" s="1624"/>
      <c r="AH114" s="1631">
        <v>0</v>
      </c>
    </row>
    <row s="1635" customFormat="1" customHeight="1" ht="0.75" hidden="1">
      <c r="A115" s="1780"/>
      <c r="B115" s="1780"/>
      <c r="C115" s="369" t="s">
        <v>1162</v>
      </c>
      <c r="D115" s="2462"/>
      <c r="E115" s="2204"/>
      <c r="F115" s="2383"/>
      <c r="G115" s="400"/>
      <c r="H115" s="1500"/>
      <c r="I115" s="651"/>
      <c r="J115" s="571"/>
      <c r="K115" s="1500"/>
      <c r="L115" s="214"/>
      <c r="M115" s="341"/>
      <c r="N115" s="334"/>
      <c r="O115" s="1624"/>
      <c r="P115" s="1624"/>
      <c r="AH115" s="1631">
        <v>0</v>
      </c>
    </row>
    <row s="1635" customFormat="1" customHeight="1" ht="18.75" hidden="1">
      <c r="A116" s="1780" t="s">
        <v>205</v>
      </c>
      <c r="B116" s="1780" t="s">
        <v>206</v>
      </c>
      <c r="C116" s="369"/>
      <c r="D116" s="2462"/>
      <c r="E116" s="2204"/>
      <c r="F116" s="2383" t="str">
        <f>INDEX(PT_DIFFERENTIATION_VTAR,MATCH(A116,PT_DIFFERENTIATION_VTAR_ID,0))</f>
        <v>Плата за подключение (технологическое присоединение) к системе теплоснабжения</v>
      </c>
      <c r="G116" s="2427" t="str">
        <f>INDEX(PT_DIFFERENTIATION_NTAR,MATCH(B116,PT_DIFFERENTIATION_NTAR_ID,0))</f>
        <v/>
      </c>
      <c r="H116" s="1862"/>
      <c r="I116" s="1739"/>
      <c r="J116" s="1773"/>
      <c r="K116" s="1778"/>
      <c r="L116" s="1862" t="s">
        <v>312</v>
      </c>
      <c r="M116" s="341"/>
      <c r="N116" s="334"/>
      <c r="O116" s="1624"/>
      <c r="P116" s="1624"/>
      <c r="AH116" s="1631">
        <v>0</v>
      </c>
    </row>
    <row s="1635" customFormat="1" customHeight="1" ht="18.75" hidden="1">
      <c r="A117" s="1780"/>
      <c r="B117" s="1780"/>
      <c r="C117" s="369" t="s">
        <v>1153</v>
      </c>
      <c r="D117" s="2462"/>
      <c r="E117" s="2204"/>
      <c r="F117" s="2383"/>
      <c r="G117" s="2427"/>
      <c r="H117" s="1500"/>
      <c r="I117" s="651" t="s">
        <v>1152</v>
      </c>
      <c r="J117" s="571"/>
      <c r="K117" s="1500"/>
      <c r="L117" s="214"/>
      <c r="M117" s="341"/>
      <c r="N117" s="334"/>
      <c r="O117" s="1624"/>
      <c r="P117" s="1624"/>
      <c r="AH117" s="1631">
        <v>0</v>
      </c>
    </row>
    <row s="1635" customFormat="1" customHeight="1" ht="0.75" hidden="1">
      <c r="A118" s="1780"/>
      <c r="B118" s="1780"/>
      <c r="C118" s="369" t="s">
        <v>1162</v>
      </c>
      <c r="D118" s="2462"/>
      <c r="E118" s="2204"/>
      <c r="F118" s="2383"/>
      <c r="G118" s="400"/>
      <c r="H118" s="1500"/>
      <c r="I118" s="651"/>
      <c r="J118" s="571"/>
      <c r="K118" s="1500"/>
      <c r="L118" s="214"/>
      <c r="M118" s="341"/>
      <c r="N118" s="334"/>
      <c r="O118" s="1624"/>
      <c r="P118" s="1624"/>
      <c r="AH118" s="1631">
        <v>0</v>
      </c>
    </row>
    <row s="1635" customFormat="1" customHeight="1" ht="18.75" hidden="1">
      <c r="A119" s="1780" t="s">
        <v>211</v>
      </c>
      <c r="B119" s="1780" t="s">
        <v>212</v>
      </c>
      <c r="C119" s="369"/>
      <c r="D119" s="2462"/>
      <c r="E119" s="2204"/>
      <c r="F119" s="2383" t="str">
        <f>INDEX(PT_DIFFERENTIATION_VTAR,MATCH(A119,PT_DIFFERENTIATION_VTAR_ID,0))</f>
        <v>Плата за подключение (технологическое присоединение) к системе теплоснабжения (индивидуальная)</v>
      </c>
      <c r="G119" s="2427" t="str">
        <f>INDEX(PT_DIFFERENTIATION_NTAR,MATCH(B119,PT_DIFFERENTIATION_NTAR_ID,0))</f>
        <v/>
      </c>
      <c r="H119" s="1989"/>
      <c r="I119" s="1739"/>
      <c r="J119" s="1773"/>
      <c r="K119" s="1778"/>
      <c r="L119" s="1989" t="s">
        <v>312</v>
      </c>
      <c r="M119" s="341"/>
      <c r="N119" s="334"/>
      <c r="O119" s="1624"/>
      <c r="P119" s="1624"/>
      <c r="AH119" s="1631">
        <v>0</v>
      </c>
    </row>
    <row s="1635" customFormat="1" customHeight="1" ht="18.75" hidden="1">
      <c r="A120" s="1780"/>
      <c r="B120" s="1780"/>
      <c r="C120" s="369" t="s">
        <v>1153</v>
      </c>
      <c r="D120" s="2462"/>
      <c r="E120" s="2204"/>
      <c r="F120" s="2383"/>
      <c r="G120" s="2427"/>
      <c r="H120" s="1500"/>
      <c r="I120" s="651" t="s">
        <v>1152</v>
      </c>
      <c r="J120" s="571"/>
      <c r="K120" s="1500"/>
      <c r="L120" s="214"/>
      <c r="M120" s="341"/>
      <c r="N120" s="334"/>
      <c r="O120" s="1624"/>
      <c r="P120" s="1624"/>
      <c r="AH120" s="1631">
        <v>0</v>
      </c>
    </row>
    <row s="1635" customFormat="1" customHeight="1" ht="0.75" hidden="1">
      <c r="A121" s="1780"/>
      <c r="B121" s="1780"/>
      <c r="C121" s="369" t="s">
        <v>1162</v>
      </c>
      <c r="D121" s="2462"/>
      <c r="E121" s="2204"/>
      <c r="F121" s="2383"/>
      <c r="G121" s="400"/>
      <c r="H121" s="1500"/>
      <c r="I121" s="651"/>
      <c r="J121" s="571"/>
      <c r="K121" s="1500"/>
      <c r="L121" s="214"/>
      <c r="M121" s="341"/>
      <c r="N121" s="334"/>
      <c r="O121" s="1624"/>
      <c r="P121" s="1624"/>
      <c r="AH121" s="1631">
        <v>0</v>
      </c>
    </row>
    <row s="1635" customFormat="1" customHeight="1" ht="18.75" hidden="1">
      <c r="A122" s="1780" t="s">
        <v>231</v>
      </c>
      <c r="B122" s="1780" t="s">
        <v>232</v>
      </c>
      <c r="C122" s="369"/>
      <c r="D122" s="2462"/>
      <c r="E122" s="2204"/>
      <c r="F122" s="2383" t="str">
        <f>INDEX(PT_DIFFERENTIATION_VTAR,MATCH(A122,PT_DIFFERENTIATION_VTAR_ID,0))</f>
        <v>Тариф на питьевую воду (питьевое водоснабжение)</v>
      </c>
      <c r="G122" s="2427" t="str">
        <f>INDEX(PT_DIFFERENTIATION_NTAR,MATCH(B122,PT_DIFFERENTIATION_NTAR_ID,0))</f>
        <v/>
      </c>
      <c r="H122" s="1862"/>
      <c r="I122" s="1739"/>
      <c r="J122" s="1773"/>
      <c r="K122" s="1778"/>
      <c r="L122" s="1862" t="s">
        <v>312</v>
      </c>
      <c r="M122" s="341"/>
      <c r="N122" s="334"/>
      <c r="O122" s="1624"/>
      <c r="P122" s="1624"/>
      <c r="AH122" s="1631">
        <v>0</v>
      </c>
    </row>
    <row s="1635" customFormat="1" customHeight="1" ht="18.75" hidden="1">
      <c r="A123" s="1780"/>
      <c r="B123" s="1780"/>
      <c r="C123" s="369" t="s">
        <v>1153</v>
      </c>
      <c r="D123" s="2462"/>
      <c r="E123" s="2204"/>
      <c r="F123" s="2383"/>
      <c r="G123" s="2427"/>
      <c r="H123" s="1500"/>
      <c r="I123" s="651" t="s">
        <v>1152</v>
      </c>
      <c r="J123" s="571"/>
      <c r="K123" s="1500"/>
      <c r="L123" s="214"/>
      <c r="M123" s="341"/>
      <c r="N123" s="334"/>
      <c r="O123" s="1624"/>
      <c r="P123" s="1624"/>
      <c r="AH123" s="1631">
        <v>0</v>
      </c>
    </row>
    <row s="1635" customFormat="1" customHeight="1" ht="0.75" hidden="1">
      <c r="A124" s="1780"/>
      <c r="B124" s="1780"/>
      <c r="C124" s="369" t="s">
        <v>1162</v>
      </c>
      <c r="D124" s="2462"/>
      <c r="E124" s="2204"/>
      <c r="F124" s="2383"/>
      <c r="G124" s="400"/>
      <c r="H124" s="1500"/>
      <c r="I124" s="651"/>
      <c r="J124" s="571"/>
      <c r="K124" s="1500"/>
      <c r="L124" s="214"/>
      <c r="M124" s="341"/>
      <c r="N124" s="334"/>
      <c r="O124" s="1624"/>
      <c r="P124" s="1624"/>
      <c r="AH124" s="1631">
        <v>0</v>
      </c>
    </row>
    <row s="1635" customFormat="1" customHeight="1" ht="18.75" hidden="1">
      <c r="A125" s="1780" t="s">
        <v>236</v>
      </c>
      <c r="B125" s="1780" t="s">
        <v>237</v>
      </c>
      <c r="C125" s="369"/>
      <c r="D125" s="2462"/>
      <c r="E125" s="2204"/>
      <c r="F125" s="2383" t="str">
        <f>INDEX(PT_DIFFERENTIATION_VTAR,MATCH(A125,PT_DIFFERENTIATION_VTAR_ID,0))</f>
        <v>Тариф на техническую воду</v>
      </c>
      <c r="G125" s="2427" t="str">
        <f>INDEX(PT_DIFFERENTIATION_NTAR,MATCH(B125,PT_DIFFERENTIATION_NTAR_ID,0))</f>
        <v/>
      </c>
      <c r="H125" s="1862"/>
      <c r="I125" s="1739"/>
      <c r="J125" s="1773"/>
      <c r="K125" s="1778"/>
      <c r="L125" s="1862" t="s">
        <v>312</v>
      </c>
      <c r="M125" s="341"/>
      <c r="N125" s="334"/>
      <c r="O125" s="1624"/>
      <c r="P125" s="1624"/>
      <c r="AH125" s="1631">
        <v>0</v>
      </c>
    </row>
    <row s="1635" customFormat="1" customHeight="1" ht="18.75" hidden="1">
      <c r="A126" s="1780"/>
      <c r="B126" s="1780"/>
      <c r="C126" s="369" t="s">
        <v>1153</v>
      </c>
      <c r="D126" s="2462"/>
      <c r="E126" s="2204"/>
      <c r="F126" s="2383"/>
      <c r="G126" s="2427"/>
      <c r="H126" s="1500"/>
      <c r="I126" s="651" t="s">
        <v>1152</v>
      </c>
      <c r="J126" s="571"/>
      <c r="K126" s="1500"/>
      <c r="L126" s="214"/>
      <c r="M126" s="341"/>
      <c r="N126" s="334"/>
      <c r="O126" s="1624"/>
      <c r="P126" s="1624"/>
      <c r="AH126" s="1631">
        <v>0</v>
      </c>
    </row>
    <row s="1635" customFormat="1" customHeight="1" ht="0.75" hidden="1">
      <c r="A127" s="1780"/>
      <c r="B127" s="1780"/>
      <c r="C127" s="369" t="s">
        <v>1162</v>
      </c>
      <c r="D127" s="2462"/>
      <c r="E127" s="2204"/>
      <c r="F127" s="2383"/>
      <c r="G127" s="400"/>
      <c r="H127" s="1500"/>
      <c r="I127" s="651"/>
      <c r="J127" s="571"/>
      <c r="K127" s="1500"/>
      <c r="L127" s="214"/>
      <c r="M127" s="341"/>
      <c r="N127" s="334"/>
      <c r="O127" s="1624"/>
      <c r="P127" s="1624"/>
      <c r="AH127" s="1631">
        <v>0</v>
      </c>
    </row>
    <row s="1635" customFormat="1" customHeight="1" ht="18.75" hidden="1">
      <c r="A128" s="1780" t="s">
        <v>241</v>
      </c>
      <c r="B128" s="1780" t="s">
        <v>242</v>
      </c>
      <c r="C128" s="369"/>
      <c r="D128" s="2462"/>
      <c r="E128" s="2204"/>
      <c r="F128" s="2383" t="str">
        <f>INDEX(PT_DIFFERENTIATION_VTAR,MATCH(A128,PT_DIFFERENTIATION_VTAR_ID,0))</f>
        <v>Тариф на транспортировку воды</v>
      </c>
      <c r="G128" s="2427" t="str">
        <f>INDEX(PT_DIFFERENTIATION_NTAR,MATCH(B128,PT_DIFFERENTIATION_NTAR_ID,0))</f>
        <v/>
      </c>
      <c r="H128" s="1862"/>
      <c r="I128" s="1739"/>
      <c r="J128" s="1773"/>
      <c r="K128" s="1778"/>
      <c r="L128" s="1862" t="s">
        <v>312</v>
      </c>
      <c r="M128" s="341"/>
      <c r="N128" s="334"/>
      <c r="O128" s="1624"/>
      <c r="P128" s="1624"/>
      <c r="AH128" s="1631">
        <v>0</v>
      </c>
    </row>
    <row s="1635" customFormat="1" customHeight="1" ht="18.75" hidden="1">
      <c r="A129" s="1780"/>
      <c r="B129" s="1780"/>
      <c r="C129" s="369" t="s">
        <v>1153</v>
      </c>
      <c r="D129" s="2462"/>
      <c r="E129" s="2204"/>
      <c r="F129" s="2383"/>
      <c r="G129" s="2427"/>
      <c r="H129" s="1500"/>
      <c r="I129" s="651" t="s">
        <v>1152</v>
      </c>
      <c r="J129" s="571"/>
      <c r="K129" s="1500"/>
      <c r="L129" s="214"/>
      <c r="M129" s="341"/>
      <c r="N129" s="334"/>
      <c r="O129" s="1624"/>
      <c r="P129" s="1624"/>
      <c r="AH129" s="1631">
        <v>0</v>
      </c>
    </row>
    <row s="1635" customFormat="1" customHeight="1" ht="0.75" hidden="1">
      <c r="A130" s="1780"/>
      <c r="B130" s="1780"/>
      <c r="C130" s="369" t="s">
        <v>1162</v>
      </c>
      <c r="D130" s="2462"/>
      <c r="E130" s="2204"/>
      <c r="F130" s="2383"/>
      <c r="G130" s="400"/>
      <c r="H130" s="1500"/>
      <c r="I130" s="651"/>
      <c r="J130" s="571"/>
      <c r="K130" s="1500"/>
      <c r="L130" s="214"/>
      <c r="M130" s="341"/>
      <c r="N130" s="334"/>
      <c r="O130" s="1624"/>
      <c r="P130" s="1624"/>
      <c r="AH130" s="1631">
        <v>0</v>
      </c>
    </row>
    <row s="1635" customFormat="1" customHeight="1" ht="18.75" hidden="1">
      <c r="A131" s="1780" t="s">
        <v>246</v>
      </c>
      <c r="B131" s="1780" t="s">
        <v>247</v>
      </c>
      <c r="C131" s="369"/>
      <c r="D131" s="2462"/>
      <c r="E131" s="2204"/>
      <c r="F131" s="2383" t="str">
        <f>INDEX(PT_DIFFERENTIATION_VTAR,MATCH(A131,PT_DIFFERENTIATION_VTAR_ID,0))</f>
        <v>Тариф на подвоз воды</v>
      </c>
      <c r="G131" s="2427" t="str">
        <f>INDEX(PT_DIFFERENTIATION_NTAR,MATCH(B131,PT_DIFFERENTIATION_NTAR_ID,0))</f>
        <v/>
      </c>
      <c r="H131" s="1862"/>
      <c r="I131" s="1739"/>
      <c r="J131" s="1773"/>
      <c r="K131" s="1778"/>
      <c r="L131" s="1862" t="s">
        <v>312</v>
      </c>
      <c r="M131" s="341"/>
      <c r="N131" s="334"/>
      <c r="O131" s="1624"/>
      <c r="P131" s="1624"/>
      <c r="AH131" s="1631">
        <v>0</v>
      </c>
    </row>
    <row s="1635" customFormat="1" customHeight="1" ht="18.75" hidden="1">
      <c r="A132" s="1780"/>
      <c r="B132" s="1780"/>
      <c r="C132" s="369" t="s">
        <v>1153</v>
      </c>
      <c r="D132" s="2462"/>
      <c r="E132" s="2204"/>
      <c r="F132" s="2383"/>
      <c r="G132" s="2427"/>
      <c r="H132" s="1500"/>
      <c r="I132" s="651" t="s">
        <v>1152</v>
      </c>
      <c r="J132" s="571"/>
      <c r="K132" s="1500"/>
      <c r="L132" s="214"/>
      <c r="M132" s="341"/>
      <c r="N132" s="334"/>
      <c r="O132" s="1624"/>
      <c r="P132" s="1624"/>
      <c r="AH132" s="1631">
        <v>0</v>
      </c>
    </row>
    <row s="1635" customFormat="1" customHeight="1" ht="0.75" hidden="1">
      <c r="A133" s="1780"/>
      <c r="B133" s="1780"/>
      <c r="C133" s="369" t="s">
        <v>1162</v>
      </c>
      <c r="D133" s="2462"/>
      <c r="E133" s="2204"/>
      <c r="F133" s="2383"/>
      <c r="G133" s="400"/>
      <c r="H133" s="1500"/>
      <c r="I133" s="651"/>
      <c r="J133" s="571"/>
      <c r="K133" s="1500"/>
      <c r="L133" s="214"/>
      <c r="M133" s="341"/>
      <c r="N133" s="334"/>
      <c r="O133" s="1624"/>
      <c r="P133" s="1624"/>
      <c r="AH133" s="1631">
        <v>0</v>
      </c>
    </row>
    <row s="1635" customFormat="1" customHeight="1" ht="18.75" hidden="1">
      <c r="A134" s="1780" t="s">
        <v>251</v>
      </c>
      <c r="B134" s="1780" t="s">
        <v>252</v>
      </c>
      <c r="C134" s="369"/>
      <c r="D134" s="2462"/>
      <c r="E134" s="2204"/>
      <c r="F134" s="2383"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427" t="str">
        <f>INDEX(PT_DIFFERENTIATION_NTAR,MATCH(B134,PT_DIFFERENTIATION_NTAR_ID,0))</f>
        <v/>
      </c>
      <c r="H134" s="1862"/>
      <c r="I134" s="1739"/>
      <c r="J134" s="1773"/>
      <c r="K134" s="1778"/>
      <c r="L134" s="1862" t="s">
        <v>312</v>
      </c>
      <c r="M134" s="341"/>
      <c r="N134" s="334"/>
      <c r="O134" s="1624"/>
      <c r="P134" s="1624"/>
      <c r="AH134" s="1631">
        <v>0</v>
      </c>
    </row>
    <row s="1635" customFormat="1" customHeight="1" ht="18.75" hidden="1">
      <c r="A135" s="1780"/>
      <c r="B135" s="1780"/>
      <c r="C135" s="369" t="s">
        <v>1153</v>
      </c>
      <c r="D135" s="2462"/>
      <c r="E135" s="2204"/>
      <c r="F135" s="2383"/>
      <c r="G135" s="2427"/>
      <c r="H135" s="1500"/>
      <c r="I135" s="651" t="s">
        <v>1152</v>
      </c>
      <c r="J135" s="571"/>
      <c r="K135" s="1500"/>
      <c r="L135" s="214"/>
      <c r="M135" s="341"/>
      <c r="N135" s="334"/>
      <c r="O135" s="1624"/>
      <c r="P135" s="1624"/>
      <c r="AH135" s="1631">
        <v>0</v>
      </c>
    </row>
    <row s="1635" customFormat="1" customHeight="1" ht="0.75" hidden="1">
      <c r="A136" s="1780"/>
      <c r="B136" s="1780"/>
      <c r="C136" s="369" t="s">
        <v>1162</v>
      </c>
      <c r="D136" s="2462"/>
      <c r="E136" s="2204"/>
      <c r="F136" s="2383"/>
      <c r="G136" s="400"/>
      <c r="H136" s="1500"/>
      <c r="I136" s="651"/>
      <c r="J136" s="571"/>
      <c r="K136" s="1500"/>
      <c r="L136" s="214"/>
      <c r="M136" s="341"/>
      <c r="N136" s="334"/>
      <c r="O136" s="1624"/>
      <c r="P136" s="1624"/>
      <c r="AH136" s="1631">
        <v>0</v>
      </c>
    </row>
    <row s="1635" customFormat="1" customHeight="1" ht="18.75" hidden="1">
      <c r="A137" s="1780" t="s">
        <v>256</v>
      </c>
      <c r="B137" s="1780" t="s">
        <v>257</v>
      </c>
      <c r="C137" s="369"/>
      <c r="D137" s="2462"/>
      <c r="E137" s="2204"/>
      <c r="F137" s="2383" t="str">
        <f>INDEX(PT_DIFFERENTIATION_VTAR,MATCH(A137,PT_DIFFERENTIATION_VTAR_ID,0))</f>
        <v>Тариф на горячую воду (горячее водоснабжение)</v>
      </c>
      <c r="G137" s="2427" t="str">
        <f>INDEX(PT_DIFFERENTIATION_NTAR,MATCH(B137,PT_DIFFERENTIATION_NTAR_ID,0))</f>
        <v/>
      </c>
      <c r="H137" s="1862"/>
      <c r="I137" s="1739"/>
      <c r="J137" s="1773"/>
      <c r="K137" s="1778"/>
      <c r="L137" s="1862" t="s">
        <v>312</v>
      </c>
      <c r="M137" s="341"/>
      <c r="N137" s="334"/>
      <c r="O137" s="1624"/>
      <c r="P137" s="1624"/>
      <c r="AH137" s="1631">
        <v>0</v>
      </c>
    </row>
    <row s="1635" customFormat="1" customHeight="1" ht="18.75" hidden="1">
      <c r="A138" s="1780"/>
      <c r="B138" s="1780"/>
      <c r="C138" s="369" t="s">
        <v>1153</v>
      </c>
      <c r="D138" s="2462"/>
      <c r="E138" s="2204"/>
      <c r="F138" s="2383"/>
      <c r="G138" s="2427"/>
      <c r="H138" s="1500"/>
      <c r="I138" s="651" t="s">
        <v>1152</v>
      </c>
      <c r="J138" s="571"/>
      <c r="K138" s="1500"/>
      <c r="L138" s="214"/>
      <c r="M138" s="341"/>
      <c r="N138" s="334"/>
      <c r="O138" s="1624"/>
      <c r="P138" s="1624"/>
      <c r="AH138" s="1631">
        <v>0</v>
      </c>
    </row>
    <row s="1635" customFormat="1" customHeight="1" ht="0.75" hidden="1">
      <c r="A139" s="1780"/>
      <c r="B139" s="1780"/>
      <c r="C139" s="369" t="s">
        <v>1162</v>
      </c>
      <c r="D139" s="2462"/>
      <c r="E139" s="2204"/>
      <c r="F139" s="2383"/>
      <c r="G139" s="400"/>
      <c r="H139" s="1500"/>
      <c r="I139" s="651"/>
      <c r="J139" s="571"/>
      <c r="K139" s="1500"/>
      <c r="L139" s="214"/>
      <c r="M139" s="341"/>
      <c r="N139" s="334"/>
      <c r="O139" s="1624"/>
      <c r="P139" s="1624"/>
      <c r="AH139" s="1631">
        <v>0</v>
      </c>
    </row>
    <row s="1635" customFormat="1" customHeight="1" ht="18.75" hidden="1">
      <c r="A140" s="1780" t="s">
        <v>261</v>
      </c>
      <c r="B140" s="1780" t="s">
        <v>262</v>
      </c>
      <c r="C140" s="369"/>
      <c r="D140" s="2462"/>
      <c r="E140" s="2204"/>
      <c r="F140" s="2383" t="str">
        <f>INDEX(PT_DIFFERENTIATION_VTAR,MATCH(A140,PT_DIFFERENTIATION_VTAR_ID,0))</f>
        <v>Тариф на транспортировку горячей воды</v>
      </c>
      <c r="G140" s="2427" t="str">
        <f>INDEX(PT_DIFFERENTIATION_NTAR,MATCH(B140,PT_DIFFERENTIATION_NTAR_ID,0))</f>
        <v/>
      </c>
      <c r="H140" s="1862"/>
      <c r="I140" s="1739"/>
      <c r="J140" s="1773"/>
      <c r="K140" s="1778"/>
      <c r="L140" s="1862" t="s">
        <v>312</v>
      </c>
      <c r="M140" s="341"/>
      <c r="N140" s="334"/>
      <c r="O140" s="1624"/>
      <c r="P140" s="1624"/>
      <c r="AH140" s="1631">
        <v>0</v>
      </c>
    </row>
    <row s="1635" customFormat="1" customHeight="1" ht="18.75" hidden="1">
      <c r="A141" s="1780"/>
      <c r="B141" s="1780"/>
      <c r="C141" s="369" t="s">
        <v>1153</v>
      </c>
      <c r="D141" s="2462"/>
      <c r="E141" s="2204"/>
      <c r="F141" s="2383"/>
      <c r="G141" s="2427"/>
      <c r="H141" s="1500"/>
      <c r="I141" s="651" t="s">
        <v>1152</v>
      </c>
      <c r="J141" s="571"/>
      <c r="K141" s="1500"/>
      <c r="L141" s="214"/>
      <c r="M141" s="341"/>
      <c r="N141" s="334"/>
      <c r="O141" s="1624"/>
      <c r="P141" s="1624"/>
      <c r="AH141" s="1631">
        <v>0</v>
      </c>
    </row>
    <row s="1635" customFormat="1" customHeight="1" ht="0.75" hidden="1">
      <c r="A142" s="1780"/>
      <c r="B142" s="1780"/>
      <c r="C142" s="369" t="s">
        <v>1162</v>
      </c>
      <c r="D142" s="2462"/>
      <c r="E142" s="2204"/>
      <c r="F142" s="2383"/>
      <c r="G142" s="400"/>
      <c r="H142" s="1500"/>
      <c r="I142" s="651"/>
      <c r="J142" s="571"/>
      <c r="K142" s="1500"/>
      <c r="L142" s="214"/>
      <c r="M142" s="341"/>
      <c r="N142" s="334"/>
      <c r="O142" s="1624"/>
      <c r="P142" s="1624"/>
      <c r="AH142" s="1631">
        <v>0</v>
      </c>
    </row>
    <row s="1635" customFormat="1" customHeight="1" ht="18.75" hidden="1">
      <c r="A143" s="1780" t="s">
        <v>266</v>
      </c>
      <c r="B143" s="1780" t="s">
        <v>267</v>
      </c>
      <c r="C143" s="369"/>
      <c r="D143" s="2462"/>
      <c r="E143" s="2204"/>
      <c r="F143" s="2383" t="str">
        <f>INDEX(PT_DIFFERENTIATION_VTAR,MATCH(A143,PT_DIFFERENTIATION_VTAR_ID,0))</f>
        <v>Тариф на подключение (технологическое присоединение) к централизованной системе горячего водоснабжения</v>
      </c>
      <c r="G143" s="2427" t="str">
        <f>INDEX(PT_DIFFERENTIATION_NTAR,MATCH(B143,PT_DIFFERENTIATION_NTAR_ID,0))</f>
        <v/>
      </c>
      <c r="H143" s="1862"/>
      <c r="I143" s="1739"/>
      <c r="J143" s="1773"/>
      <c r="K143" s="1778"/>
      <c r="L143" s="1862" t="s">
        <v>312</v>
      </c>
      <c r="M143" s="341"/>
      <c r="N143" s="334"/>
      <c r="O143" s="1624"/>
      <c r="P143" s="1624"/>
      <c r="AH143" s="1631">
        <v>0</v>
      </c>
    </row>
    <row s="1635" customFormat="1" customHeight="1" ht="18.75" hidden="1">
      <c r="A144" s="1780"/>
      <c r="B144" s="1780"/>
      <c r="C144" s="369" t="s">
        <v>1153</v>
      </c>
      <c r="D144" s="2462"/>
      <c r="E144" s="2204"/>
      <c r="F144" s="2383"/>
      <c r="G144" s="2427"/>
      <c r="H144" s="1500"/>
      <c r="I144" s="651" t="s">
        <v>1152</v>
      </c>
      <c r="J144" s="571"/>
      <c r="K144" s="1500"/>
      <c r="L144" s="214"/>
      <c r="M144" s="341"/>
      <c r="N144" s="334"/>
      <c r="O144" s="1624"/>
      <c r="P144" s="1624"/>
      <c r="AH144" s="1631">
        <v>0</v>
      </c>
    </row>
    <row s="1635" customFormat="1" customHeight="1" ht="0.75" hidden="1">
      <c r="A145" s="1780"/>
      <c r="B145" s="1780"/>
      <c r="C145" s="369" t="s">
        <v>1162</v>
      </c>
      <c r="D145" s="2462"/>
      <c r="E145" s="2204"/>
      <c r="F145" s="2383"/>
      <c r="G145" s="400"/>
      <c r="H145" s="1500"/>
      <c r="I145" s="651"/>
      <c r="J145" s="571"/>
      <c r="K145" s="1500"/>
      <c r="L145" s="214"/>
      <c r="M145" s="341"/>
      <c r="N145" s="334"/>
      <c r="O145" s="1624"/>
      <c r="P145" s="1624"/>
      <c r="AH145" s="1631">
        <v>0</v>
      </c>
    </row>
    <row s="1635" customFormat="1" customHeight="1" ht="18.75" hidden="1">
      <c r="A146" s="1780" t="s">
        <v>271</v>
      </c>
      <c r="B146" s="1780" t="s">
        <v>272</v>
      </c>
      <c r="C146" s="369"/>
      <c r="D146" s="2462"/>
      <c r="E146" s="2204"/>
      <c r="F146" s="2383" t="str">
        <f>INDEX(PT_DIFFERENTIATION_VTAR,MATCH(A146,PT_DIFFERENTIATION_VTAR_ID,0))</f>
        <v>Тариф на водоотведение</v>
      </c>
      <c r="G146" s="2427" t="str">
        <f>INDEX(PT_DIFFERENTIATION_NTAR,MATCH(B146,PT_DIFFERENTIATION_NTAR_ID,0))</f>
        <v/>
      </c>
      <c r="H146" s="1862"/>
      <c r="I146" s="1739"/>
      <c r="J146" s="1773"/>
      <c r="K146" s="1778"/>
      <c r="L146" s="1862" t="s">
        <v>312</v>
      </c>
      <c r="M146" s="341"/>
      <c r="N146" s="334"/>
      <c r="O146" s="1624"/>
      <c r="P146" s="1624"/>
      <c r="AH146" s="1631">
        <v>0</v>
      </c>
    </row>
    <row s="1635" customFormat="1" customHeight="1" ht="18.75" hidden="1">
      <c r="A147" s="1780"/>
      <c r="B147" s="1780"/>
      <c r="C147" s="369" t="s">
        <v>1153</v>
      </c>
      <c r="D147" s="2462"/>
      <c r="E147" s="2204"/>
      <c r="F147" s="2383"/>
      <c r="G147" s="2427"/>
      <c r="H147" s="1500"/>
      <c r="I147" s="651" t="s">
        <v>1152</v>
      </c>
      <c r="J147" s="571"/>
      <c r="K147" s="1500"/>
      <c r="L147" s="214"/>
      <c r="M147" s="341"/>
      <c r="N147" s="334"/>
      <c r="O147" s="1624"/>
      <c r="P147" s="1624"/>
      <c r="AH147" s="1631">
        <v>0</v>
      </c>
    </row>
    <row s="1635" customFormat="1" customHeight="1" ht="0.75" hidden="1">
      <c r="A148" s="1780"/>
      <c r="B148" s="1780"/>
      <c r="C148" s="369" t="s">
        <v>1162</v>
      </c>
      <c r="D148" s="2462"/>
      <c r="E148" s="2204"/>
      <c r="F148" s="2383"/>
      <c r="G148" s="400"/>
      <c r="H148" s="1500"/>
      <c r="I148" s="651"/>
      <c r="J148" s="571"/>
      <c r="K148" s="1500"/>
      <c r="L148" s="214"/>
      <c r="M148" s="341"/>
      <c r="N148" s="334"/>
      <c r="O148" s="1624"/>
      <c r="P148" s="1624"/>
      <c r="AH148" s="1631">
        <v>0</v>
      </c>
    </row>
    <row s="1635" customFormat="1" customHeight="1" ht="18.75" hidden="1">
      <c r="A149" s="1780" t="s">
        <v>276</v>
      </c>
      <c r="B149" s="1780" t="s">
        <v>277</v>
      </c>
      <c r="C149" s="369"/>
      <c r="D149" s="2462"/>
      <c r="E149" s="2204"/>
      <c r="F149" s="2383" t="str">
        <f>INDEX(PT_DIFFERENTIATION_VTAR,MATCH(A149,PT_DIFFERENTIATION_VTAR_ID,0))</f>
        <v>Тариф на транспортировку сточных вод</v>
      </c>
      <c r="G149" s="2427" t="str">
        <f>INDEX(PT_DIFFERENTIATION_NTAR,MATCH(B149,PT_DIFFERENTIATION_NTAR_ID,0))</f>
        <v/>
      </c>
      <c r="H149" s="1862"/>
      <c r="I149" s="1739"/>
      <c r="J149" s="1773"/>
      <c r="K149" s="1778"/>
      <c r="L149" s="1862" t="s">
        <v>312</v>
      </c>
      <c r="M149" s="341"/>
      <c r="N149" s="334"/>
      <c r="O149" s="1624"/>
      <c r="P149" s="1624"/>
      <c r="AH149" s="1631">
        <v>0</v>
      </c>
    </row>
    <row s="1635" customFormat="1" customHeight="1" ht="18.75" hidden="1">
      <c r="A150" s="1780"/>
      <c r="B150" s="1780"/>
      <c r="C150" s="369" t="s">
        <v>1153</v>
      </c>
      <c r="D150" s="2462"/>
      <c r="E150" s="2204"/>
      <c r="F150" s="2383"/>
      <c r="G150" s="2427"/>
      <c r="H150" s="1500"/>
      <c r="I150" s="651" t="s">
        <v>1152</v>
      </c>
      <c r="J150" s="571"/>
      <c r="K150" s="1500"/>
      <c r="L150" s="214"/>
      <c r="M150" s="341"/>
      <c r="N150" s="334"/>
      <c r="O150" s="1624"/>
      <c r="P150" s="1624"/>
      <c r="AH150" s="1631">
        <v>0</v>
      </c>
    </row>
    <row s="1635" customFormat="1" customHeight="1" ht="0.75" hidden="1">
      <c r="A151" s="1780"/>
      <c r="B151" s="1780"/>
      <c r="C151" s="369" t="s">
        <v>1162</v>
      </c>
      <c r="D151" s="2462"/>
      <c r="E151" s="2204"/>
      <c r="F151" s="2383"/>
      <c r="G151" s="400"/>
      <c r="H151" s="1500"/>
      <c r="I151" s="651"/>
      <c r="J151" s="571"/>
      <c r="K151" s="1500"/>
      <c r="L151" s="214"/>
      <c r="M151" s="341"/>
      <c r="N151" s="334"/>
      <c r="O151" s="1624"/>
      <c r="P151" s="1624"/>
      <c r="AH151" s="1631">
        <v>0</v>
      </c>
    </row>
    <row s="1635" customFormat="1" customHeight="1" ht="18.75" hidden="1">
      <c r="A152" s="1780" t="s">
        <v>281</v>
      </c>
      <c r="B152" s="1780" t="s">
        <v>282</v>
      </c>
      <c r="C152" s="369"/>
      <c r="D152" s="2462"/>
      <c r="E152" s="2204"/>
      <c r="F152" s="2383" t="str">
        <f>INDEX(PT_DIFFERENTIATION_VTAR,MATCH(A152,PT_DIFFERENTIATION_VTAR_ID,0))</f>
        <v>Тариф на подключение (технологическое присоединение) к централизованной системе водоотведения</v>
      </c>
      <c r="G152" s="2427" t="str">
        <f>INDEX(PT_DIFFERENTIATION_NTAR,MATCH(B152,PT_DIFFERENTIATION_NTAR_ID,0))</f>
        <v/>
      </c>
      <c r="H152" s="1862"/>
      <c r="I152" s="1739"/>
      <c r="J152" s="1773"/>
      <c r="K152" s="1778"/>
      <c r="L152" s="1862" t="s">
        <v>312</v>
      </c>
      <c r="M152" s="341"/>
      <c r="N152" s="334"/>
      <c r="O152" s="1624"/>
      <c r="P152" s="1624"/>
      <c r="AH152" s="1631">
        <v>0</v>
      </c>
    </row>
    <row s="1635" customFormat="1" customHeight="1" ht="18.75" hidden="1">
      <c r="A153" s="1780"/>
      <c r="B153" s="1780"/>
      <c r="C153" s="369" t="s">
        <v>1153</v>
      </c>
      <c r="D153" s="2462"/>
      <c r="E153" s="2204"/>
      <c r="F153" s="2383"/>
      <c r="G153" s="2427"/>
      <c r="H153" s="1500"/>
      <c r="I153" s="651" t="s">
        <v>1152</v>
      </c>
      <c r="J153" s="571"/>
      <c r="K153" s="1500"/>
      <c r="L153" s="214"/>
      <c r="M153" s="341"/>
      <c r="N153" s="334"/>
      <c r="O153" s="1624"/>
      <c r="P153" s="1624"/>
      <c r="AH153" s="1631">
        <v>0</v>
      </c>
    </row>
    <row s="1635" customFormat="1" customHeight="1" ht="1.05">
      <c r="A154" s="1780"/>
      <c r="B154" s="1780"/>
      <c r="C154" s="369" t="s">
        <v>1162</v>
      </c>
      <c r="D154" s="2462"/>
      <c r="E154" s="2204"/>
      <c r="F154" s="2383"/>
      <c r="G154" s="400"/>
      <c r="H154" s="1500"/>
      <c r="I154" s="651"/>
      <c r="J154" s="571"/>
      <c r="K154" s="1500"/>
      <c r="L154" s="214"/>
      <c r="M154" s="341"/>
      <c r="N154" s="334"/>
      <c r="O154" s="1624"/>
      <c r="P154" s="1624"/>
      <c r="AH154" s="1631">
        <v>1</v>
      </c>
    </row>
    <row customHeight="1" ht="19.95">
      <c r="A155" s="1780"/>
      <c r="B155" s="1780"/>
      <c r="D155" s="376"/>
      <c r="E155" s="147" t="s">
        <v>91</v>
      </c>
      <c r="F155"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5" s="2460"/>
      <c r="H155" s="2460"/>
      <c r="I155" s="2460"/>
      <c r="J155" s="2460"/>
      <c r="K155" s="2460"/>
      <c r="L155" s="2460"/>
      <c r="M155" s="297"/>
      <c r="N155" s="334"/>
      <c r="AH155" s="374">
        <v>19</v>
      </c>
    </row>
    <row s="1635" customFormat="1" customHeight="1" ht="60.75" hidden="1">
      <c r="A156" s="1780" t="s">
        <v>155</v>
      </c>
      <c r="B156" s="1780" t="s">
        <v>156</v>
      </c>
      <c r="C156" s="369"/>
      <c r="D156" s="2462"/>
      <c r="E156" s="2204"/>
      <c r="F156" s="2383"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427" t="str">
        <f>INDEX(PT_DIFFERENTIATION_NTAR,MATCH(B156,PT_DIFFERENTIATION_NTAR_ID,0))</f>
        <v/>
      </c>
      <c r="H156" s="1862"/>
      <c r="I156" s="1739"/>
      <c r="J156" s="1773"/>
      <c r="K156" s="1778"/>
      <c r="L156" s="1862" t="s">
        <v>312</v>
      </c>
      <c r="M156"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6" s="334"/>
      <c r="O156" s="1624"/>
      <c r="P156" s="1624"/>
      <c r="AH156" s="1631">
        <v>0</v>
      </c>
    </row>
    <row s="1635" customFormat="1" customHeight="1" ht="18.75" hidden="1">
      <c r="A157" s="1780"/>
      <c r="B157" s="1780"/>
      <c r="C157" s="369" t="s">
        <v>1153</v>
      </c>
      <c r="D157" s="2462"/>
      <c r="E157" s="2204"/>
      <c r="F157" s="2383"/>
      <c r="G157" s="2427"/>
      <c r="H157" s="1500"/>
      <c r="I157" s="651" t="s">
        <v>1152</v>
      </c>
      <c r="J157" s="571"/>
      <c r="K157" s="1500"/>
      <c r="L157" s="214"/>
      <c r="M157" s="2170"/>
      <c r="N157" s="334"/>
      <c r="O157" s="1624"/>
      <c r="P157" s="1624"/>
      <c r="AH157" s="1631">
        <v>0</v>
      </c>
    </row>
    <row s="1635" customFormat="1" customHeight="1" ht="0.75" hidden="1">
      <c r="A158" s="1780"/>
      <c r="B158" s="1780"/>
      <c r="C158" s="369" t="s">
        <v>1162</v>
      </c>
      <c r="D158" s="2462"/>
      <c r="E158" s="2204"/>
      <c r="F158" s="2383"/>
      <c r="G158" s="400"/>
      <c r="H158" s="1500"/>
      <c r="I158" s="651"/>
      <c r="J158" s="571"/>
      <c r="K158" s="1500"/>
      <c r="L158" s="214"/>
      <c r="M158" s="2170"/>
      <c r="N158" s="334"/>
      <c r="O158" s="1624"/>
      <c r="P158" s="1624"/>
      <c r="AH158" s="1631">
        <v>0</v>
      </c>
    </row>
    <row s="1635" customFormat="1" customHeight="1" ht="45">
      <c r="A159" s="1780" t="s">
        <v>163</v>
      </c>
      <c r="B159" s="1780" t="s">
        <v>164</v>
      </c>
      <c r="C159" s="369"/>
      <c r="D159" s="2462"/>
      <c r="E159" s="2204"/>
      <c r="F159" s="2383" t="str">
        <f>INDEX(PT_DIFFERENTIATION_VTAR,MATCH(A159,PT_DIFFERENTIATION_VTAR_ID,0))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9" s="2427" t="str">
        <f>INDEX(PT_DIFFERENTIATION_NTAR,MATCH(B159,PT_DIFFERENTIATION_NTAR_ID,0))</f>
        <v>Тариф на тепловую энергию</v>
      </c>
      <c r="H159" s="1862"/>
      <c r="I159" s="1739">
        <v>46388</v>
      </c>
      <c r="J159" s="1773">
        <v>46752</v>
      </c>
      <c r="K159" s="1778">
        <v>27.384</v>
      </c>
      <c r="L159" s="1862" t="s">
        <v>312</v>
      </c>
      <c r="M159" s="2171"/>
      <c r="N159" s="334"/>
      <c r="O159" s="1624"/>
      <c r="P159" s="1624"/>
      <c r="AH159" s="1631">
        <v>0</v>
      </c>
    </row>
    <row s="1635" customFormat="1" customHeight="1" ht="56.25">
      <c r="A160" s="1823"/>
      <c r="B160" s="1823"/>
      <c r="C160" s="1687"/>
      <c r="D160" s="344"/>
      <c r="E160" s="1031"/>
      <c r="F160" s="1031"/>
      <c r="G160" s="1031"/>
      <c r="H160" s="2577" t="s">
        <v>451</v>
      </c>
      <c r="I160" s="1739">
        <v>46753</v>
      </c>
      <c r="J160" s="1773">
        <v>47118</v>
      </c>
      <c r="K160" s="1778">
        <v>27.384</v>
      </c>
      <c r="L160" s="2271" t="s">
        <v>312</v>
      </c>
      <c r="M160" s="2318"/>
      <c r="N160" s="618"/>
      <c r="O160" s="1624"/>
      <c r="P160" s="1624"/>
      <c r="Q160" s="1635"/>
      <c r="R160" s="1635"/>
      <c r="S160" s="1635"/>
      <c r="T160" s="1635"/>
      <c r="U160" s="1635"/>
      <c r="V160" s="1635"/>
      <c r="W160" s="1635"/>
      <c r="X160" s="1635"/>
      <c r="Y160" s="1635"/>
      <c r="Z160" s="1635"/>
      <c r="AA160" s="1635"/>
      <c r="AB160" s="1635"/>
      <c r="AC160" s="1635"/>
      <c r="AD160" s="1635"/>
      <c r="AE160" s="1635"/>
      <c r="AF160" s="1635"/>
      <c r="AG160" s="1635"/>
      <c r="AH160" s="1635">
        <v>0</v>
      </c>
    </row>
    <row s="1635" customFormat="1" customHeight="1" ht="56.25">
      <c r="A161" s="1823"/>
      <c r="B161" s="1823"/>
      <c r="C161" s="1687"/>
      <c r="D161" s="344"/>
      <c r="E161" s="1031"/>
      <c r="F161" s="1031"/>
      <c r="G161" s="1031"/>
      <c r="H161" s="2577" t="s">
        <v>451</v>
      </c>
      <c r="I161" s="1739">
        <v>47119</v>
      </c>
      <c r="J161" s="1773">
        <v>47483</v>
      </c>
      <c r="K161" s="1778">
        <v>27.384</v>
      </c>
      <c r="L161" s="2271" t="s">
        <v>312</v>
      </c>
      <c r="M161" s="2318"/>
      <c r="N161" s="618"/>
      <c r="O161" s="1624"/>
      <c r="P161" s="1624"/>
      <c r="Q161" s="1635"/>
      <c r="R161" s="1635"/>
      <c r="S161" s="1635"/>
      <c r="T161" s="1635"/>
      <c r="U161" s="1635"/>
      <c r="V161" s="1635"/>
      <c r="W161" s="1635"/>
      <c r="X161" s="1635"/>
      <c r="Y161" s="1635"/>
      <c r="Z161" s="1635"/>
      <c r="AA161" s="1635"/>
      <c r="AB161" s="1635"/>
      <c r="AC161" s="1635"/>
      <c r="AD161" s="1635"/>
      <c r="AE161" s="1635"/>
      <c r="AF161" s="1635"/>
      <c r="AG161" s="1635"/>
      <c r="AH161" s="1635">
        <v>0</v>
      </c>
    </row>
    <row s="1635" customFormat="1" customHeight="1" ht="18.75">
      <c r="A162" s="1780"/>
      <c r="B162" s="1780"/>
      <c r="C162" s="369" t="s">
        <v>1153</v>
      </c>
      <c r="D162" s="2462"/>
      <c r="E162" s="2204"/>
      <c r="F162" s="2383"/>
      <c r="G162" s="2427"/>
      <c r="H162" s="1500"/>
      <c r="I162" s="651" t="s">
        <v>1152</v>
      </c>
      <c r="J162" s="571"/>
      <c r="K162" s="1500"/>
      <c r="L162" s="214"/>
      <c r="M162" s="1861"/>
      <c r="N162" s="334"/>
      <c r="O162" s="1624"/>
      <c r="P162" s="1624"/>
      <c r="AH162" s="1631">
        <v>0</v>
      </c>
    </row>
    <row s="1635" customFormat="1" customHeight="1" ht="0.75">
      <c r="A163" s="1780"/>
      <c r="B163" s="1780"/>
      <c r="C163" s="369" t="s">
        <v>1162</v>
      </c>
      <c r="D163" s="2462"/>
      <c r="E163" s="2204"/>
      <c r="F163" s="2383"/>
      <c r="G163" s="400"/>
      <c r="H163" s="1500"/>
      <c r="I163" s="651"/>
      <c r="J163" s="571"/>
      <c r="K163" s="1500"/>
      <c r="L163" s="214"/>
      <c r="M163" s="341"/>
      <c r="N163" s="334"/>
      <c r="O163" s="1624"/>
      <c r="P163" s="1624"/>
      <c r="AH163" s="1631">
        <v>0</v>
      </c>
    </row>
    <row s="1635" customFormat="1" customHeight="1" ht="45">
      <c r="A164" s="1780" t="s">
        <v>175</v>
      </c>
      <c r="B164" s="1780" t="s">
        <v>176</v>
      </c>
      <c r="C164" s="369"/>
      <c r="D164" s="2462"/>
      <c r="E164" s="2204"/>
      <c r="F164" s="2383" t="str">
        <f>INDEX(PT_DIFFERENTIATION_VTAR,MATCH(A164,PT_DIFFERENTIATION_VTAR_ID,0))</f>
        <v>Тарифы на теплоноситель, поставляемый теплоснабжающими организациями потребителям, другим теплоснабжающим организациям</v>
      </c>
      <c r="G164" s="2427" t="str">
        <f>INDEX(PT_DIFFERENTIATION_NTAR,MATCH(B164,PT_DIFFERENTIATION_NTAR_ID,0))</f>
        <v>Тариф на теплоноситель</v>
      </c>
      <c r="H164" s="1862"/>
      <c r="I164" s="1739">
        <v>46388</v>
      </c>
      <c r="J164" s="1773">
        <v>46752</v>
      </c>
      <c r="K164" s="1778">
        <v>33.69</v>
      </c>
      <c r="L164" s="1862" t="s">
        <v>312</v>
      </c>
      <c r="M164" s="341"/>
      <c r="N164" s="334"/>
      <c r="O164" s="1624"/>
      <c r="P164" s="1624"/>
      <c r="AH164" s="1631">
        <v>0</v>
      </c>
    </row>
    <row s="1635" customFormat="1" customHeight="1" ht="56.25">
      <c r="A165" s="1823"/>
      <c r="B165" s="1823"/>
      <c r="C165" s="1687"/>
      <c r="D165" s="344"/>
      <c r="E165" s="1031"/>
      <c r="F165" s="1031"/>
      <c r="G165" s="1031"/>
      <c r="H165" s="2577" t="s">
        <v>451</v>
      </c>
      <c r="I165" s="1739">
        <v>46753</v>
      </c>
      <c r="J165" s="1773">
        <v>47118</v>
      </c>
      <c r="K165" s="1778">
        <v>33.69</v>
      </c>
      <c r="L165" s="2271" t="s">
        <v>312</v>
      </c>
      <c r="M165" s="2318"/>
      <c r="N165" s="618"/>
      <c r="O165" s="1624"/>
      <c r="P165" s="1624"/>
      <c r="Q165" s="1635"/>
      <c r="R165" s="1635"/>
      <c r="S165" s="1635"/>
      <c r="T165" s="1635"/>
      <c r="U165" s="1635"/>
      <c r="V165" s="1635"/>
      <c r="W165" s="1635"/>
      <c r="X165" s="1635"/>
      <c r="Y165" s="1635"/>
      <c r="Z165" s="1635"/>
      <c r="AA165" s="1635"/>
      <c r="AB165" s="1635"/>
      <c r="AC165" s="1635"/>
      <c r="AD165" s="1635"/>
      <c r="AE165" s="1635"/>
      <c r="AF165" s="1635"/>
      <c r="AG165" s="1635"/>
      <c r="AH165" s="1635">
        <v>0</v>
      </c>
    </row>
    <row s="1635" customFormat="1" customHeight="1" ht="56.25">
      <c r="A166" s="1823"/>
      <c r="B166" s="1823"/>
      <c r="C166" s="1687"/>
      <c r="D166" s="344"/>
      <c r="E166" s="1031"/>
      <c r="F166" s="1031"/>
      <c r="G166" s="1031"/>
      <c r="H166" s="2577" t="s">
        <v>451</v>
      </c>
      <c r="I166" s="1739">
        <v>47119</v>
      </c>
      <c r="J166" s="1773">
        <v>47483</v>
      </c>
      <c r="K166" s="1778">
        <v>33.69</v>
      </c>
      <c r="L166" s="2271" t="s">
        <v>312</v>
      </c>
      <c r="M166" s="2318"/>
      <c r="N166" s="618"/>
      <c r="O166" s="1624"/>
      <c r="P166" s="1624"/>
      <c r="Q166" s="1635"/>
      <c r="R166" s="1635"/>
      <c r="S166" s="1635"/>
      <c r="T166" s="1635"/>
      <c r="U166" s="1635"/>
      <c r="V166" s="1635"/>
      <c r="W166" s="1635"/>
      <c r="X166" s="1635"/>
      <c r="Y166" s="1635"/>
      <c r="Z166" s="1635"/>
      <c r="AA166" s="1635"/>
      <c r="AB166" s="1635"/>
      <c r="AC166" s="1635"/>
      <c r="AD166" s="1635"/>
      <c r="AE166" s="1635"/>
      <c r="AF166" s="1635"/>
      <c r="AG166" s="1635"/>
      <c r="AH166" s="1635">
        <v>0</v>
      </c>
    </row>
    <row s="1635" customFormat="1" customHeight="1" ht="18.75">
      <c r="A167" s="1780"/>
      <c r="B167" s="1780"/>
      <c r="C167" s="369" t="s">
        <v>1153</v>
      </c>
      <c r="D167" s="2462"/>
      <c r="E167" s="2204"/>
      <c r="F167" s="2383"/>
      <c r="G167" s="2427"/>
      <c r="H167" s="1500"/>
      <c r="I167" s="651" t="s">
        <v>1152</v>
      </c>
      <c r="J167" s="571"/>
      <c r="K167" s="1500"/>
      <c r="L167" s="214"/>
      <c r="M167" s="341"/>
      <c r="N167" s="334"/>
      <c r="O167" s="1624"/>
      <c r="P167" s="1624"/>
      <c r="AH167" s="1631">
        <v>0</v>
      </c>
    </row>
    <row s="1635" customFormat="1" customHeight="1" ht="0.75">
      <c r="A168" s="1780"/>
      <c r="B168" s="1780"/>
      <c r="C168" s="369" t="s">
        <v>1162</v>
      </c>
      <c r="D168" s="2462"/>
      <c r="E168" s="2204"/>
      <c r="F168" s="2383"/>
      <c r="G168" s="400"/>
      <c r="H168" s="1500"/>
      <c r="I168" s="651"/>
      <c r="J168" s="571"/>
      <c r="K168" s="1500"/>
      <c r="L168" s="214"/>
      <c r="M168" s="341"/>
      <c r="N168" s="334"/>
      <c r="O168" s="1624"/>
      <c r="P168" s="1624"/>
      <c r="AH168" s="1631">
        <v>0</v>
      </c>
    </row>
    <row s="1635" customFormat="1" customHeight="1" ht="45" hidden="1">
      <c r="A169" s="1780" t="s">
        <v>181</v>
      </c>
      <c r="B169" s="1780" t="s">
        <v>182</v>
      </c>
      <c r="C169" s="369"/>
      <c r="D169" s="2462"/>
      <c r="E169" s="2204"/>
      <c r="F169" s="2383" t="str">
        <f>INDEX(PT_DIFFERENTIATION_VTAR,MATCH(A169,PT_DIFFERENTIATION_VTAR_ID,0))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9" s="2427" t="str">
        <f>INDEX(PT_DIFFERENTIATION_NTAR,MATCH(B169,PT_DIFFERENTIATION_NTAR_ID,0))</f>
        <v/>
      </c>
      <c r="H169" s="1862"/>
      <c r="I169" s="1739"/>
      <c r="J169" s="1773"/>
      <c r="K169" s="1778"/>
      <c r="L169" s="1862" t="s">
        <v>312</v>
      </c>
      <c r="M169" s="341"/>
      <c r="N169" s="334"/>
      <c r="O169" s="1624"/>
      <c r="P169" s="1624"/>
      <c r="AH169" s="1631">
        <v>0</v>
      </c>
    </row>
    <row s="1635" customFormat="1" customHeight="1" ht="18.75" hidden="1">
      <c r="A170" s="1780"/>
      <c r="B170" s="1780"/>
      <c r="C170" s="369" t="s">
        <v>1153</v>
      </c>
      <c r="D170" s="2462"/>
      <c r="E170" s="2204"/>
      <c r="F170" s="2383"/>
      <c r="G170" s="2427"/>
      <c r="H170" s="1500"/>
      <c r="I170" s="651" t="s">
        <v>1152</v>
      </c>
      <c r="J170" s="571"/>
      <c r="K170" s="1500"/>
      <c r="L170" s="214"/>
      <c r="M170" s="341"/>
      <c r="N170" s="334"/>
      <c r="O170" s="1624"/>
      <c r="P170" s="1624"/>
      <c r="AH170" s="1631">
        <v>0</v>
      </c>
    </row>
    <row s="1635" customFormat="1" customHeight="1" ht="0.75" hidden="1">
      <c r="A171" s="1780"/>
      <c r="B171" s="1780"/>
      <c r="C171" s="369" t="s">
        <v>1162</v>
      </c>
      <c r="D171" s="2462"/>
      <c r="E171" s="2204"/>
      <c r="F171" s="2383"/>
      <c r="G171" s="400"/>
      <c r="H171" s="1500"/>
      <c r="I171" s="651"/>
      <c r="J171" s="571"/>
      <c r="K171" s="1500"/>
      <c r="L171" s="214"/>
      <c r="M171" s="341"/>
      <c r="N171" s="334"/>
      <c r="O171" s="1624"/>
      <c r="P171" s="1624"/>
      <c r="AH171" s="1631">
        <v>0</v>
      </c>
    </row>
    <row s="1635" customFormat="1" customHeight="1" ht="18.75" hidden="1">
      <c r="A172" s="1780" t="s">
        <v>187</v>
      </c>
      <c r="B172" s="1780" t="s">
        <v>188</v>
      </c>
      <c r="C172" s="369"/>
      <c r="D172" s="2462"/>
      <c r="E172" s="2204"/>
      <c r="F172" s="2383" t="str">
        <f>INDEX(PT_DIFFERENTIATION_VTAR,MATCH(A172,PT_DIFFERENTIATION_VTAR_ID,0))</f>
        <v>Тарифы на услуги по передаче тепловой энергии</v>
      </c>
      <c r="G172" s="2427" t="str">
        <f>INDEX(PT_DIFFERENTIATION_NTAR,MATCH(B172,PT_DIFFERENTIATION_NTAR_ID,0))</f>
        <v/>
      </c>
      <c r="H172" s="1862"/>
      <c r="I172" s="1739"/>
      <c r="J172" s="1773"/>
      <c r="K172" s="1778"/>
      <c r="L172" s="1862" t="s">
        <v>312</v>
      </c>
      <c r="M172" s="341"/>
      <c r="N172" s="334"/>
      <c r="O172" s="1624"/>
      <c r="P172" s="1624"/>
      <c r="AH172" s="1631">
        <v>0</v>
      </c>
    </row>
    <row s="1635" customFormat="1" customHeight="1" ht="18.75" hidden="1">
      <c r="A173" s="1780"/>
      <c r="B173" s="1780"/>
      <c r="C173" s="369" t="s">
        <v>1153</v>
      </c>
      <c r="D173" s="2462"/>
      <c r="E173" s="2204"/>
      <c r="F173" s="2383"/>
      <c r="G173" s="2427"/>
      <c r="H173" s="1500"/>
      <c r="I173" s="651" t="s">
        <v>1152</v>
      </c>
      <c r="J173" s="571"/>
      <c r="K173" s="1500"/>
      <c r="L173" s="214"/>
      <c r="M173" s="341"/>
      <c r="N173" s="334"/>
      <c r="O173" s="1624"/>
      <c r="P173" s="1624"/>
      <c r="AH173" s="1631">
        <v>0</v>
      </c>
    </row>
    <row s="1635" customFormat="1" customHeight="1" ht="0.75" hidden="1">
      <c r="A174" s="1780"/>
      <c r="B174" s="1780"/>
      <c r="C174" s="369" t="s">
        <v>1162</v>
      </c>
      <c r="D174" s="2462"/>
      <c r="E174" s="2204"/>
      <c r="F174" s="2383"/>
      <c r="G174" s="400"/>
      <c r="H174" s="1500"/>
      <c r="I174" s="651"/>
      <c r="J174" s="571"/>
      <c r="K174" s="1500"/>
      <c r="L174" s="214"/>
      <c r="M174" s="341"/>
      <c r="N174" s="334"/>
      <c r="O174" s="1624"/>
      <c r="P174" s="1624"/>
      <c r="AH174" s="1631">
        <v>0</v>
      </c>
    </row>
    <row s="1635" customFormat="1" customHeight="1" ht="18.75" hidden="1">
      <c r="A175" s="1780" t="s">
        <v>193</v>
      </c>
      <c r="B175" s="1780" t="s">
        <v>194</v>
      </c>
      <c r="C175" s="369"/>
      <c r="D175" s="2462"/>
      <c r="E175" s="2204"/>
      <c r="F175" s="2383" t="str">
        <f>INDEX(PT_DIFFERENTIATION_VTAR,MATCH(A175,PT_DIFFERENTIATION_VTAR_ID,0))</f>
        <v>Тарифы на услуги по передаче теплоносителя</v>
      </c>
      <c r="G175" s="2427" t="str">
        <f>INDEX(PT_DIFFERENTIATION_NTAR,MATCH(B175,PT_DIFFERENTIATION_NTAR_ID,0))</f>
        <v/>
      </c>
      <c r="H175" s="1862"/>
      <c r="I175" s="1739"/>
      <c r="J175" s="1773"/>
      <c r="K175" s="1778"/>
      <c r="L175" s="1862" t="s">
        <v>312</v>
      </c>
      <c r="M175" s="341"/>
      <c r="N175" s="334"/>
      <c r="O175" s="1624"/>
      <c r="P175" s="1624"/>
      <c r="AH175" s="1631">
        <v>0</v>
      </c>
    </row>
    <row s="1635" customFormat="1" customHeight="1" ht="18.75" hidden="1">
      <c r="A176" s="1780"/>
      <c r="B176" s="1780"/>
      <c r="C176" s="369" t="s">
        <v>1153</v>
      </c>
      <c r="D176" s="2462"/>
      <c r="E176" s="2204"/>
      <c r="F176" s="2383"/>
      <c r="G176" s="2427"/>
      <c r="H176" s="1500"/>
      <c r="I176" s="651" t="s">
        <v>1152</v>
      </c>
      <c r="J176" s="571"/>
      <c r="K176" s="1500"/>
      <c r="L176" s="214"/>
      <c r="M176" s="341"/>
      <c r="N176" s="334"/>
      <c r="O176" s="1624"/>
      <c r="P176" s="1624"/>
      <c r="AH176" s="1631">
        <v>0</v>
      </c>
    </row>
    <row s="1635" customFormat="1" customHeight="1" ht="0.75" hidden="1">
      <c r="A177" s="1780"/>
      <c r="B177" s="1780"/>
      <c r="C177" s="369" t="s">
        <v>1162</v>
      </c>
      <c r="D177" s="2462"/>
      <c r="E177" s="2204"/>
      <c r="F177" s="2383"/>
      <c r="G177" s="400"/>
      <c r="H177" s="1500"/>
      <c r="I177" s="651"/>
      <c r="J177" s="571"/>
      <c r="K177" s="1500"/>
      <c r="L177" s="214"/>
      <c r="M177" s="341"/>
      <c r="N177" s="334"/>
      <c r="O177" s="1624"/>
      <c r="P177" s="1624"/>
      <c r="AH177" s="1631">
        <v>0</v>
      </c>
    </row>
    <row s="1635" customFormat="1" customHeight="1" ht="18.75" hidden="1">
      <c r="A178" s="1780" t="s">
        <v>199</v>
      </c>
      <c r="B178" s="1780" t="s">
        <v>200</v>
      </c>
      <c r="C178" s="369"/>
      <c r="D178" s="2462"/>
      <c r="E178" s="2204"/>
      <c r="F178" s="2383" t="str">
        <f>INDEX(PT_DIFFERENTIATION_VTAR,MATCH(A178,PT_DIFFERENTIATION_VTAR_ID,0))</f>
        <v>Плата за услуги по поддержанию резервной тепловой мощности при отсутствии потребления тепловой энергии</v>
      </c>
      <c r="G178" s="2427" t="str">
        <f>INDEX(PT_DIFFERENTIATION_NTAR,MATCH(B178,PT_DIFFERENTIATION_NTAR_ID,0))</f>
        <v/>
      </c>
      <c r="H178" s="1862"/>
      <c r="I178" s="1739"/>
      <c r="J178" s="1773"/>
      <c r="K178" s="1778"/>
      <c r="L178" s="1862" t="s">
        <v>312</v>
      </c>
      <c r="M178" s="341"/>
      <c r="N178" s="334"/>
      <c r="O178" s="1624"/>
      <c r="P178" s="1624"/>
      <c r="AH178" s="1631">
        <v>0</v>
      </c>
    </row>
    <row s="1635" customFormat="1" customHeight="1" ht="18.75" hidden="1">
      <c r="A179" s="1780"/>
      <c r="B179" s="1780"/>
      <c r="C179" s="369" t="s">
        <v>1153</v>
      </c>
      <c r="D179" s="2462"/>
      <c r="E179" s="2204"/>
      <c r="F179" s="2383"/>
      <c r="G179" s="2427"/>
      <c r="H179" s="1500"/>
      <c r="I179" s="651" t="s">
        <v>1152</v>
      </c>
      <c r="J179" s="571"/>
      <c r="K179" s="1500"/>
      <c r="L179" s="214"/>
      <c r="M179" s="341"/>
      <c r="N179" s="334"/>
      <c r="O179" s="1624"/>
      <c r="P179" s="1624"/>
      <c r="AH179" s="1631">
        <v>0</v>
      </c>
    </row>
    <row s="1635" customFormat="1" customHeight="1" ht="0.75" hidden="1">
      <c r="A180" s="1780"/>
      <c r="B180" s="1780"/>
      <c r="C180" s="369" t="s">
        <v>1162</v>
      </c>
      <c r="D180" s="2462"/>
      <c r="E180" s="2204"/>
      <c r="F180" s="2383"/>
      <c r="G180" s="400"/>
      <c r="H180" s="1500"/>
      <c r="I180" s="651"/>
      <c r="J180" s="571"/>
      <c r="K180" s="1500"/>
      <c r="L180" s="214"/>
      <c r="M180" s="341"/>
      <c r="N180" s="334"/>
      <c r="O180" s="1624"/>
      <c r="P180" s="1624"/>
      <c r="AH180" s="1631">
        <v>0</v>
      </c>
    </row>
    <row s="1635" customFormat="1" customHeight="1" ht="18.75" hidden="1">
      <c r="A181" s="1780" t="s">
        <v>205</v>
      </c>
      <c r="B181" s="1780" t="s">
        <v>206</v>
      </c>
      <c r="C181" s="369"/>
      <c r="D181" s="2462"/>
      <c r="E181" s="2204"/>
      <c r="F181" s="2383" t="str">
        <f>INDEX(PT_DIFFERENTIATION_VTAR,MATCH(A181,PT_DIFFERENTIATION_VTAR_ID,0))</f>
        <v>Плата за подключение (технологическое присоединение) к системе теплоснабжения</v>
      </c>
      <c r="G181" s="2427" t="str">
        <f>INDEX(PT_DIFFERENTIATION_NTAR,MATCH(B181,PT_DIFFERENTIATION_NTAR_ID,0))</f>
        <v/>
      </c>
      <c r="H181" s="1862"/>
      <c r="I181" s="1739"/>
      <c r="J181" s="1773"/>
      <c r="K181" s="1778"/>
      <c r="L181" s="1862" t="s">
        <v>312</v>
      </c>
      <c r="M181" s="341"/>
      <c r="N181" s="334"/>
      <c r="O181" s="1624"/>
      <c r="P181" s="1624"/>
      <c r="AH181" s="1631">
        <v>0</v>
      </c>
    </row>
    <row s="1635" customFormat="1" customHeight="1" ht="18.75" hidden="1">
      <c r="A182" s="1780"/>
      <c r="B182" s="1780"/>
      <c r="C182" s="369" t="s">
        <v>1153</v>
      </c>
      <c r="D182" s="2462"/>
      <c r="E182" s="2204"/>
      <c r="F182" s="2383"/>
      <c r="G182" s="2427"/>
      <c r="H182" s="1500"/>
      <c r="I182" s="651" t="s">
        <v>1152</v>
      </c>
      <c r="J182" s="571"/>
      <c r="K182" s="1500"/>
      <c r="L182" s="214"/>
      <c r="M182" s="341"/>
      <c r="N182" s="334"/>
      <c r="O182" s="1624"/>
      <c r="P182" s="1624"/>
      <c r="AH182" s="1631">
        <v>0</v>
      </c>
    </row>
    <row s="1635" customFormat="1" customHeight="1" ht="0.75" hidden="1">
      <c r="A183" s="1780"/>
      <c r="B183" s="1780"/>
      <c r="C183" s="369" t="s">
        <v>1162</v>
      </c>
      <c r="D183" s="2462"/>
      <c r="E183" s="2204"/>
      <c r="F183" s="2383"/>
      <c r="G183" s="400"/>
      <c r="H183" s="1500"/>
      <c r="I183" s="651"/>
      <c r="J183" s="571"/>
      <c r="K183" s="1500"/>
      <c r="L183" s="214"/>
      <c r="M183" s="341"/>
      <c r="N183" s="334"/>
      <c r="O183" s="1624"/>
      <c r="P183" s="1624"/>
      <c r="AH183" s="1631">
        <v>0</v>
      </c>
    </row>
    <row s="1635" customFormat="1" customHeight="1" ht="18.75" hidden="1">
      <c r="A184" s="1780" t="s">
        <v>211</v>
      </c>
      <c r="B184" s="1780" t="s">
        <v>212</v>
      </c>
      <c r="C184" s="369"/>
      <c r="D184" s="2462"/>
      <c r="E184" s="2204"/>
      <c r="F184" s="2383" t="str">
        <f>INDEX(PT_DIFFERENTIATION_VTAR,MATCH(A184,PT_DIFFERENTIATION_VTAR_ID,0))</f>
        <v>Плата за подключение (технологическое присоединение) к системе теплоснабжения (индивидуальная)</v>
      </c>
      <c r="G184" s="2427" t="str">
        <f>INDEX(PT_DIFFERENTIATION_NTAR,MATCH(B184,PT_DIFFERENTIATION_NTAR_ID,0))</f>
        <v/>
      </c>
      <c r="H184" s="1989"/>
      <c r="I184" s="1739"/>
      <c r="J184" s="1773"/>
      <c r="K184" s="1778"/>
      <c r="L184" s="1989" t="s">
        <v>312</v>
      </c>
      <c r="M184" s="341"/>
      <c r="N184" s="334"/>
      <c r="O184" s="1624"/>
      <c r="P184" s="1624"/>
      <c r="AH184" s="1631">
        <v>0</v>
      </c>
    </row>
    <row s="1635" customFormat="1" customHeight="1" ht="18.75" hidden="1">
      <c r="A185" s="1780"/>
      <c r="B185" s="1780"/>
      <c r="C185" s="369" t="s">
        <v>1153</v>
      </c>
      <c r="D185" s="2462"/>
      <c r="E185" s="2204"/>
      <c r="F185" s="2383"/>
      <c r="G185" s="2427"/>
      <c r="H185" s="1500"/>
      <c r="I185" s="651" t="s">
        <v>1152</v>
      </c>
      <c r="J185" s="571"/>
      <c r="K185" s="1500"/>
      <c r="L185" s="214"/>
      <c r="M185" s="341"/>
      <c r="N185" s="334"/>
      <c r="O185" s="1624"/>
      <c r="P185" s="1624"/>
      <c r="AH185" s="1631">
        <v>0</v>
      </c>
    </row>
    <row s="1635" customFormat="1" customHeight="1" ht="0.75" hidden="1">
      <c r="A186" s="1780"/>
      <c r="B186" s="1780"/>
      <c r="C186" s="369" t="s">
        <v>1162</v>
      </c>
      <c r="D186" s="2462"/>
      <c r="E186" s="2204"/>
      <c r="F186" s="2383"/>
      <c r="G186" s="400"/>
      <c r="H186" s="1500"/>
      <c r="I186" s="651"/>
      <c r="J186" s="571"/>
      <c r="K186" s="1500"/>
      <c r="L186" s="214"/>
      <c r="M186" s="341"/>
      <c r="N186" s="334"/>
      <c r="O186" s="1624"/>
      <c r="P186" s="1624"/>
      <c r="AH186" s="1631">
        <v>0</v>
      </c>
    </row>
    <row s="1635" customFormat="1" customHeight="1" ht="18.75" hidden="1">
      <c r="A187" s="1780" t="s">
        <v>231</v>
      </c>
      <c r="B187" s="1780" t="s">
        <v>232</v>
      </c>
      <c r="C187" s="369"/>
      <c r="D187" s="2462"/>
      <c r="E187" s="2204"/>
      <c r="F187" s="2383" t="str">
        <f>INDEX(PT_DIFFERENTIATION_VTAR,MATCH(A187,PT_DIFFERENTIATION_VTAR_ID,0))</f>
        <v>Тариф на питьевую воду (питьевое водоснабжение)</v>
      </c>
      <c r="G187" s="2427" t="str">
        <f>INDEX(PT_DIFFERENTIATION_NTAR,MATCH(B187,PT_DIFFERENTIATION_NTAR_ID,0))</f>
        <v/>
      </c>
      <c r="H187" s="1862"/>
      <c r="I187" s="1739"/>
      <c r="J187" s="1773"/>
      <c r="K187" s="1778"/>
      <c r="L187" s="1862" t="s">
        <v>312</v>
      </c>
      <c r="M187" s="341"/>
      <c r="N187" s="334"/>
      <c r="O187" s="1624"/>
      <c r="P187" s="1624"/>
      <c r="AH187" s="1631">
        <v>0</v>
      </c>
    </row>
    <row s="1635" customFormat="1" customHeight="1" ht="18.75" hidden="1">
      <c r="A188" s="1780"/>
      <c r="B188" s="1780"/>
      <c r="C188" s="369" t="s">
        <v>1153</v>
      </c>
      <c r="D188" s="2462"/>
      <c r="E188" s="2204"/>
      <c r="F188" s="2383"/>
      <c r="G188" s="2427"/>
      <c r="H188" s="1500"/>
      <c r="I188" s="651" t="s">
        <v>1152</v>
      </c>
      <c r="J188" s="571"/>
      <c r="K188" s="1500"/>
      <c r="L188" s="214"/>
      <c r="M188" s="341"/>
      <c r="N188" s="334"/>
      <c r="O188" s="1624"/>
      <c r="P188" s="1624"/>
      <c r="AH188" s="1631">
        <v>0</v>
      </c>
    </row>
    <row s="1635" customFormat="1" customHeight="1" ht="0.75" hidden="1">
      <c r="A189" s="1780"/>
      <c r="B189" s="1780"/>
      <c r="C189" s="369" t="s">
        <v>1162</v>
      </c>
      <c r="D189" s="2462"/>
      <c r="E189" s="2204"/>
      <c r="F189" s="2383"/>
      <c r="G189" s="400"/>
      <c r="H189" s="1500"/>
      <c r="I189" s="651"/>
      <c r="J189" s="571"/>
      <c r="K189" s="1500"/>
      <c r="L189" s="214"/>
      <c r="M189" s="341"/>
      <c r="N189" s="334"/>
      <c r="O189" s="1624"/>
      <c r="P189" s="1624"/>
      <c r="AH189" s="1631">
        <v>0</v>
      </c>
    </row>
    <row s="1635" customFormat="1" customHeight="1" ht="18.75" hidden="1">
      <c r="A190" s="1780" t="s">
        <v>236</v>
      </c>
      <c r="B190" s="1780" t="s">
        <v>237</v>
      </c>
      <c r="C190" s="369"/>
      <c r="D190" s="2462"/>
      <c r="E190" s="2204"/>
      <c r="F190" s="2383" t="str">
        <f>INDEX(PT_DIFFERENTIATION_VTAR,MATCH(A190,PT_DIFFERENTIATION_VTAR_ID,0))</f>
        <v>Тариф на техническую воду</v>
      </c>
      <c r="G190" s="2427" t="str">
        <f>INDEX(PT_DIFFERENTIATION_NTAR,MATCH(B190,PT_DIFFERENTIATION_NTAR_ID,0))</f>
        <v/>
      </c>
      <c r="H190" s="1862"/>
      <c r="I190" s="1739"/>
      <c r="J190" s="1773"/>
      <c r="K190" s="1778"/>
      <c r="L190" s="1862" t="s">
        <v>312</v>
      </c>
      <c r="M190" s="341"/>
      <c r="N190" s="334"/>
      <c r="O190" s="1624"/>
      <c r="P190" s="1624"/>
      <c r="AH190" s="1631">
        <v>0</v>
      </c>
    </row>
    <row s="1635" customFormat="1" customHeight="1" ht="18.75" hidden="1">
      <c r="A191" s="1780"/>
      <c r="B191" s="1780"/>
      <c r="C191" s="369" t="s">
        <v>1153</v>
      </c>
      <c r="D191" s="2462"/>
      <c r="E191" s="2204"/>
      <c r="F191" s="2383"/>
      <c r="G191" s="2427"/>
      <c r="H191" s="1500"/>
      <c r="I191" s="651" t="s">
        <v>1152</v>
      </c>
      <c r="J191" s="571"/>
      <c r="K191" s="1500"/>
      <c r="L191" s="214"/>
      <c r="M191" s="341"/>
      <c r="N191" s="334"/>
      <c r="O191" s="1624"/>
      <c r="P191" s="1624"/>
      <c r="AH191" s="1631">
        <v>0</v>
      </c>
    </row>
    <row s="1635" customFormat="1" customHeight="1" ht="0.75" hidden="1">
      <c r="A192" s="1780"/>
      <c r="B192" s="1780"/>
      <c r="C192" s="369" t="s">
        <v>1162</v>
      </c>
      <c r="D192" s="2462"/>
      <c r="E192" s="2204"/>
      <c r="F192" s="2383"/>
      <c r="G192" s="400"/>
      <c r="H192" s="1500"/>
      <c r="I192" s="651"/>
      <c r="J192" s="571"/>
      <c r="K192" s="1500"/>
      <c r="L192" s="214"/>
      <c r="M192" s="341"/>
      <c r="N192" s="334"/>
      <c r="O192" s="1624"/>
      <c r="P192" s="1624"/>
      <c r="AH192" s="1631">
        <v>0</v>
      </c>
    </row>
    <row s="1635" customFormat="1" customHeight="1" ht="18.75" hidden="1">
      <c r="A193" s="1780" t="s">
        <v>241</v>
      </c>
      <c r="B193" s="1780" t="s">
        <v>242</v>
      </c>
      <c r="C193" s="369"/>
      <c r="D193" s="2462"/>
      <c r="E193" s="2204"/>
      <c r="F193" s="2383" t="str">
        <f>INDEX(PT_DIFFERENTIATION_VTAR,MATCH(A193,PT_DIFFERENTIATION_VTAR_ID,0))</f>
        <v>Тариф на транспортировку воды</v>
      </c>
      <c r="G193" s="2427" t="str">
        <f>INDEX(PT_DIFFERENTIATION_NTAR,MATCH(B193,PT_DIFFERENTIATION_NTAR_ID,0))</f>
        <v/>
      </c>
      <c r="H193" s="1862"/>
      <c r="I193" s="1739"/>
      <c r="J193" s="1773"/>
      <c r="K193" s="1778"/>
      <c r="L193" s="1862" t="s">
        <v>312</v>
      </c>
      <c r="M193" s="341"/>
      <c r="N193" s="334"/>
      <c r="O193" s="1624"/>
      <c r="P193" s="1624"/>
      <c r="AH193" s="1631">
        <v>0</v>
      </c>
    </row>
    <row s="1635" customFormat="1" customHeight="1" ht="18.75" hidden="1">
      <c r="A194" s="1780"/>
      <c r="B194" s="1780"/>
      <c r="C194" s="369" t="s">
        <v>1153</v>
      </c>
      <c r="D194" s="2462"/>
      <c r="E194" s="2204"/>
      <c r="F194" s="2383"/>
      <c r="G194" s="2427"/>
      <c r="H194" s="1500"/>
      <c r="I194" s="651" t="s">
        <v>1152</v>
      </c>
      <c r="J194" s="571"/>
      <c r="K194" s="1500"/>
      <c r="L194" s="214"/>
      <c r="M194" s="341"/>
      <c r="N194" s="334"/>
      <c r="O194" s="1624"/>
      <c r="P194" s="1624"/>
      <c r="AH194" s="1631">
        <v>0</v>
      </c>
    </row>
    <row s="1635" customFormat="1" customHeight="1" ht="0.75" hidden="1">
      <c r="A195" s="1780"/>
      <c r="B195" s="1780"/>
      <c r="C195" s="369" t="s">
        <v>1162</v>
      </c>
      <c r="D195" s="2462"/>
      <c r="E195" s="2204"/>
      <c r="F195" s="2383"/>
      <c r="G195" s="400"/>
      <c r="H195" s="1500"/>
      <c r="I195" s="651"/>
      <c r="J195" s="571"/>
      <c r="K195" s="1500"/>
      <c r="L195" s="214"/>
      <c r="M195" s="341"/>
      <c r="N195" s="334"/>
      <c r="O195" s="1624"/>
      <c r="P195" s="1624"/>
      <c r="AH195" s="1631">
        <v>0</v>
      </c>
    </row>
    <row s="1635" customFormat="1" customHeight="1" ht="18.75" hidden="1">
      <c r="A196" s="1780" t="s">
        <v>246</v>
      </c>
      <c r="B196" s="1780" t="s">
        <v>247</v>
      </c>
      <c r="C196" s="369"/>
      <c r="D196" s="2462"/>
      <c r="E196" s="2204"/>
      <c r="F196" s="2383" t="str">
        <f>INDEX(PT_DIFFERENTIATION_VTAR,MATCH(A196,PT_DIFFERENTIATION_VTAR_ID,0))</f>
        <v>Тариф на подвоз воды</v>
      </c>
      <c r="G196" s="2427" t="str">
        <f>INDEX(PT_DIFFERENTIATION_NTAR,MATCH(B196,PT_DIFFERENTIATION_NTAR_ID,0))</f>
        <v/>
      </c>
      <c r="H196" s="1862"/>
      <c r="I196" s="1739"/>
      <c r="J196" s="1773"/>
      <c r="K196" s="1778"/>
      <c r="L196" s="1862" t="s">
        <v>312</v>
      </c>
      <c r="M196" s="341"/>
      <c r="N196" s="334"/>
      <c r="O196" s="1624"/>
      <c r="P196" s="1624"/>
      <c r="AH196" s="1631">
        <v>0</v>
      </c>
    </row>
    <row s="1635" customFormat="1" customHeight="1" ht="18.75" hidden="1">
      <c r="A197" s="1780"/>
      <c r="B197" s="1780"/>
      <c r="C197" s="369" t="s">
        <v>1153</v>
      </c>
      <c r="D197" s="2462"/>
      <c r="E197" s="2204"/>
      <c r="F197" s="2383"/>
      <c r="G197" s="2427"/>
      <c r="H197" s="1500"/>
      <c r="I197" s="651" t="s">
        <v>1152</v>
      </c>
      <c r="J197" s="571"/>
      <c r="K197" s="1500"/>
      <c r="L197" s="214"/>
      <c r="M197" s="341"/>
      <c r="N197" s="334"/>
      <c r="O197" s="1624"/>
      <c r="P197" s="1624"/>
      <c r="AH197" s="1631">
        <v>0</v>
      </c>
    </row>
    <row s="1635" customFormat="1" customHeight="1" ht="0.75" hidden="1">
      <c r="A198" s="1780"/>
      <c r="B198" s="1780"/>
      <c r="C198" s="369" t="s">
        <v>1162</v>
      </c>
      <c r="D198" s="2462"/>
      <c r="E198" s="2204"/>
      <c r="F198" s="2383"/>
      <c r="G198" s="400"/>
      <c r="H198" s="1500"/>
      <c r="I198" s="651"/>
      <c r="J198" s="571"/>
      <c r="K198" s="1500"/>
      <c r="L198" s="214"/>
      <c r="M198" s="341"/>
      <c r="N198" s="334"/>
      <c r="O198" s="1624"/>
      <c r="P198" s="1624"/>
      <c r="AH198" s="1631">
        <v>0</v>
      </c>
    </row>
    <row s="1635" customFormat="1" customHeight="1" ht="18.75" hidden="1">
      <c r="A199" s="1780" t="s">
        <v>251</v>
      </c>
      <c r="B199" s="1780" t="s">
        <v>252</v>
      </c>
      <c r="C199" s="369"/>
      <c r="D199" s="2462"/>
      <c r="E199" s="2204"/>
      <c r="F199" s="2383" t="str">
        <f>INDEX(PT_DIFFERENTIATION_VTAR,MATCH(A199,PT_DIFFERENTIATION_VTAR_ID,0))</f>
        <v>Тариф на подключение (технологическое присоединение) к централизованной системе холодного водоснабжения</v>
      </c>
      <c r="G199" s="2427" t="str">
        <f>INDEX(PT_DIFFERENTIATION_NTAR,MATCH(B199,PT_DIFFERENTIATION_NTAR_ID,0))</f>
        <v/>
      </c>
      <c r="H199" s="1862"/>
      <c r="I199" s="1739"/>
      <c r="J199" s="1773"/>
      <c r="K199" s="1778"/>
      <c r="L199" s="1862" t="s">
        <v>312</v>
      </c>
      <c r="M199" s="341"/>
      <c r="N199" s="334"/>
      <c r="O199" s="1624"/>
      <c r="P199" s="1624"/>
      <c r="AH199" s="1631">
        <v>0</v>
      </c>
    </row>
    <row s="1635" customFormat="1" customHeight="1" ht="18.75" hidden="1">
      <c r="A200" s="1780"/>
      <c r="B200" s="1780"/>
      <c r="C200" s="369" t="s">
        <v>1153</v>
      </c>
      <c r="D200" s="2462"/>
      <c r="E200" s="2204"/>
      <c r="F200" s="2383"/>
      <c r="G200" s="2427"/>
      <c r="H200" s="1500"/>
      <c r="I200" s="651" t="s">
        <v>1152</v>
      </c>
      <c r="J200" s="571"/>
      <c r="K200" s="1500"/>
      <c r="L200" s="214"/>
      <c r="M200" s="341"/>
      <c r="N200" s="334"/>
      <c r="O200" s="1624"/>
      <c r="P200" s="1624"/>
      <c r="AH200" s="1631">
        <v>0</v>
      </c>
    </row>
    <row s="1635" customFormat="1" customHeight="1" ht="0.75" hidden="1">
      <c r="A201" s="1780"/>
      <c r="B201" s="1780"/>
      <c r="C201" s="369" t="s">
        <v>1162</v>
      </c>
      <c r="D201" s="2462"/>
      <c r="E201" s="2204"/>
      <c r="F201" s="2383"/>
      <c r="G201" s="400"/>
      <c r="H201" s="1500"/>
      <c r="I201" s="651"/>
      <c r="J201" s="571"/>
      <c r="K201" s="1500"/>
      <c r="L201" s="214"/>
      <c r="M201" s="341"/>
      <c r="N201" s="334"/>
      <c r="O201" s="1624"/>
      <c r="P201" s="1624"/>
      <c r="AH201" s="1631">
        <v>0</v>
      </c>
    </row>
    <row s="1635" customFormat="1" customHeight="1" ht="18.75" hidden="1">
      <c r="A202" s="1780" t="s">
        <v>256</v>
      </c>
      <c r="B202" s="1780" t="s">
        <v>257</v>
      </c>
      <c r="C202" s="369"/>
      <c r="D202" s="2462"/>
      <c r="E202" s="2204"/>
      <c r="F202" s="2383" t="str">
        <f>INDEX(PT_DIFFERENTIATION_VTAR,MATCH(A202,PT_DIFFERENTIATION_VTAR_ID,0))</f>
        <v>Тариф на горячую воду (горячее водоснабжение)</v>
      </c>
      <c r="G202" s="2427" t="str">
        <f>INDEX(PT_DIFFERENTIATION_NTAR,MATCH(B202,PT_DIFFERENTIATION_NTAR_ID,0))</f>
        <v/>
      </c>
      <c r="H202" s="1862"/>
      <c r="I202" s="1739"/>
      <c r="J202" s="1773"/>
      <c r="K202" s="1778"/>
      <c r="L202" s="1862" t="s">
        <v>312</v>
      </c>
      <c r="M202" s="341"/>
      <c r="N202" s="334"/>
      <c r="O202" s="1624"/>
      <c r="P202" s="1624"/>
      <c r="AH202" s="1631">
        <v>0</v>
      </c>
    </row>
    <row s="1635" customFormat="1" customHeight="1" ht="18.75" hidden="1">
      <c r="A203" s="1780"/>
      <c r="B203" s="1780"/>
      <c r="C203" s="369" t="s">
        <v>1153</v>
      </c>
      <c r="D203" s="2462"/>
      <c r="E203" s="2204"/>
      <c r="F203" s="2383"/>
      <c r="G203" s="2427"/>
      <c r="H203" s="1500"/>
      <c r="I203" s="651" t="s">
        <v>1152</v>
      </c>
      <c r="J203" s="571"/>
      <c r="K203" s="1500"/>
      <c r="L203" s="214"/>
      <c r="M203" s="341"/>
      <c r="N203" s="334"/>
      <c r="O203" s="1624"/>
      <c r="P203" s="1624"/>
      <c r="AH203" s="1631">
        <v>0</v>
      </c>
    </row>
    <row s="1635" customFormat="1" customHeight="1" ht="0.75" hidden="1">
      <c r="A204" s="1780"/>
      <c r="B204" s="1780"/>
      <c r="C204" s="369" t="s">
        <v>1162</v>
      </c>
      <c r="D204" s="2462"/>
      <c r="E204" s="2204"/>
      <c r="F204" s="2383"/>
      <c r="G204" s="400"/>
      <c r="H204" s="1500"/>
      <c r="I204" s="651"/>
      <c r="J204" s="571"/>
      <c r="K204" s="1500"/>
      <c r="L204" s="214"/>
      <c r="M204" s="341"/>
      <c r="N204" s="334"/>
      <c r="O204" s="1624"/>
      <c r="P204" s="1624"/>
      <c r="AH204" s="1631">
        <v>0</v>
      </c>
    </row>
    <row s="1635" customFormat="1" customHeight="1" ht="18.75" hidden="1">
      <c r="A205" s="1780" t="s">
        <v>261</v>
      </c>
      <c r="B205" s="1780" t="s">
        <v>262</v>
      </c>
      <c r="C205" s="369"/>
      <c r="D205" s="2462"/>
      <c r="E205" s="2204"/>
      <c r="F205" s="2383" t="str">
        <f>INDEX(PT_DIFFERENTIATION_VTAR,MATCH(A205,PT_DIFFERENTIATION_VTAR_ID,0))</f>
        <v>Тариф на транспортировку горячей воды</v>
      </c>
      <c r="G205" s="2427" t="str">
        <f>INDEX(PT_DIFFERENTIATION_NTAR,MATCH(B205,PT_DIFFERENTIATION_NTAR_ID,0))</f>
        <v/>
      </c>
      <c r="H205" s="1862"/>
      <c r="I205" s="1739"/>
      <c r="J205" s="1773"/>
      <c r="K205" s="1778"/>
      <c r="L205" s="1862" t="s">
        <v>312</v>
      </c>
      <c r="M205" s="341"/>
      <c r="N205" s="334"/>
      <c r="O205" s="1624"/>
      <c r="P205" s="1624"/>
      <c r="AH205" s="1631">
        <v>0</v>
      </c>
    </row>
    <row s="1635" customFormat="1" customHeight="1" ht="18.75" hidden="1">
      <c r="A206" s="1780"/>
      <c r="B206" s="1780"/>
      <c r="C206" s="369" t="s">
        <v>1153</v>
      </c>
      <c r="D206" s="2462"/>
      <c r="E206" s="2204"/>
      <c r="F206" s="2383"/>
      <c r="G206" s="2427"/>
      <c r="H206" s="1500"/>
      <c r="I206" s="651" t="s">
        <v>1152</v>
      </c>
      <c r="J206" s="571"/>
      <c r="K206" s="1500"/>
      <c r="L206" s="214"/>
      <c r="M206" s="341"/>
      <c r="N206" s="334"/>
      <c r="O206" s="1624"/>
      <c r="P206" s="1624"/>
      <c r="AH206" s="1631">
        <v>0</v>
      </c>
    </row>
    <row s="1635" customFormat="1" customHeight="1" ht="0.75" hidden="1">
      <c r="A207" s="1780"/>
      <c r="B207" s="1780"/>
      <c r="C207" s="369" t="s">
        <v>1162</v>
      </c>
      <c r="D207" s="2462"/>
      <c r="E207" s="2204"/>
      <c r="F207" s="2383"/>
      <c r="G207" s="400"/>
      <c r="H207" s="1500"/>
      <c r="I207" s="651"/>
      <c r="J207" s="571"/>
      <c r="K207" s="1500"/>
      <c r="L207" s="214"/>
      <c r="M207" s="341"/>
      <c r="N207" s="334"/>
      <c r="O207" s="1624"/>
      <c r="P207" s="1624"/>
      <c r="AH207" s="1631">
        <v>0</v>
      </c>
    </row>
    <row s="1635" customFormat="1" customHeight="1" ht="18.75" hidden="1">
      <c r="A208" s="1780" t="s">
        <v>266</v>
      </c>
      <c r="B208" s="1780" t="s">
        <v>267</v>
      </c>
      <c r="C208" s="369"/>
      <c r="D208" s="2462"/>
      <c r="E208" s="2204"/>
      <c r="F208" s="2383" t="str">
        <f>INDEX(PT_DIFFERENTIATION_VTAR,MATCH(A208,PT_DIFFERENTIATION_VTAR_ID,0))</f>
        <v>Тариф на подключение (технологическое присоединение) к централизованной системе горячего водоснабжения</v>
      </c>
      <c r="G208" s="2427" t="str">
        <f>INDEX(PT_DIFFERENTIATION_NTAR,MATCH(B208,PT_DIFFERENTIATION_NTAR_ID,0))</f>
        <v/>
      </c>
      <c r="H208" s="1862"/>
      <c r="I208" s="1739"/>
      <c r="J208" s="1773"/>
      <c r="K208" s="1778"/>
      <c r="L208" s="1862" t="s">
        <v>312</v>
      </c>
      <c r="M208" s="341"/>
      <c r="N208" s="334"/>
      <c r="O208" s="1624"/>
      <c r="P208" s="1624"/>
      <c r="AH208" s="1631">
        <v>0</v>
      </c>
    </row>
    <row s="1635" customFormat="1" customHeight="1" ht="18.75" hidden="1">
      <c r="A209" s="1780"/>
      <c r="B209" s="1780"/>
      <c r="C209" s="369" t="s">
        <v>1153</v>
      </c>
      <c r="D209" s="2462"/>
      <c r="E209" s="2204"/>
      <c r="F209" s="2383"/>
      <c r="G209" s="2427"/>
      <c r="H209" s="1500"/>
      <c r="I209" s="651" t="s">
        <v>1152</v>
      </c>
      <c r="J209" s="571"/>
      <c r="K209" s="1500"/>
      <c r="L209" s="214"/>
      <c r="M209" s="341"/>
      <c r="N209" s="334"/>
      <c r="O209" s="1624"/>
      <c r="P209" s="1624"/>
      <c r="AH209" s="1631">
        <v>0</v>
      </c>
    </row>
    <row s="1635" customFormat="1" customHeight="1" ht="0.75" hidden="1">
      <c r="A210" s="1780"/>
      <c r="B210" s="1780"/>
      <c r="C210" s="369" t="s">
        <v>1162</v>
      </c>
      <c r="D210" s="2462"/>
      <c r="E210" s="2204"/>
      <c r="F210" s="2383"/>
      <c r="G210" s="400"/>
      <c r="H210" s="1500"/>
      <c r="I210" s="651"/>
      <c r="J210" s="571"/>
      <c r="K210" s="1500"/>
      <c r="L210" s="214"/>
      <c r="M210" s="341"/>
      <c r="N210" s="334"/>
      <c r="O210" s="1624"/>
      <c r="P210" s="1624"/>
      <c r="AH210" s="1631">
        <v>0</v>
      </c>
    </row>
    <row s="1635" customFormat="1" customHeight="1" ht="18.75" hidden="1">
      <c r="A211" s="1780" t="s">
        <v>271</v>
      </c>
      <c r="B211" s="1780" t="s">
        <v>272</v>
      </c>
      <c r="C211" s="369"/>
      <c r="D211" s="2462"/>
      <c r="E211" s="2204"/>
      <c r="F211" s="2383" t="str">
        <f>INDEX(PT_DIFFERENTIATION_VTAR,MATCH(A211,PT_DIFFERENTIATION_VTAR_ID,0))</f>
        <v>Тариф на водоотведение</v>
      </c>
      <c r="G211" s="2427" t="str">
        <f>INDEX(PT_DIFFERENTIATION_NTAR,MATCH(B211,PT_DIFFERENTIATION_NTAR_ID,0))</f>
        <v/>
      </c>
      <c r="H211" s="1862"/>
      <c r="I211" s="1739"/>
      <c r="J211" s="1773"/>
      <c r="K211" s="1778"/>
      <c r="L211" s="1862" t="s">
        <v>312</v>
      </c>
      <c r="M211" s="341"/>
      <c r="N211" s="334"/>
      <c r="O211" s="1624"/>
      <c r="P211" s="1624"/>
      <c r="AH211" s="1631">
        <v>0</v>
      </c>
    </row>
    <row s="1635" customFormat="1" customHeight="1" ht="18.75" hidden="1">
      <c r="A212" s="1780"/>
      <c r="B212" s="1780"/>
      <c r="C212" s="369" t="s">
        <v>1153</v>
      </c>
      <c r="D212" s="2462"/>
      <c r="E212" s="2204"/>
      <c r="F212" s="2383"/>
      <c r="G212" s="2427"/>
      <c r="H212" s="1500"/>
      <c r="I212" s="651" t="s">
        <v>1152</v>
      </c>
      <c r="J212" s="571"/>
      <c r="K212" s="1500"/>
      <c r="L212" s="214"/>
      <c r="M212" s="341"/>
      <c r="N212" s="334"/>
      <c r="O212" s="1624"/>
      <c r="P212" s="1624"/>
      <c r="AH212" s="1631">
        <v>0</v>
      </c>
    </row>
    <row s="1635" customFormat="1" customHeight="1" ht="0.75" hidden="1">
      <c r="A213" s="1780"/>
      <c r="B213" s="1780"/>
      <c r="C213" s="369" t="s">
        <v>1162</v>
      </c>
      <c r="D213" s="2462"/>
      <c r="E213" s="2204"/>
      <c r="F213" s="2383"/>
      <c r="G213" s="400"/>
      <c r="H213" s="1500"/>
      <c r="I213" s="651"/>
      <c r="J213" s="571"/>
      <c r="K213" s="1500"/>
      <c r="L213" s="214"/>
      <c r="M213" s="341"/>
      <c r="N213" s="334"/>
      <c r="O213" s="1624"/>
      <c r="P213" s="1624"/>
      <c r="AH213" s="1631">
        <v>0</v>
      </c>
    </row>
    <row s="1635" customFormat="1" customHeight="1" ht="18.75" hidden="1">
      <c r="A214" s="1780" t="s">
        <v>276</v>
      </c>
      <c r="B214" s="1780" t="s">
        <v>277</v>
      </c>
      <c r="C214" s="369"/>
      <c r="D214" s="2462"/>
      <c r="E214" s="2204"/>
      <c r="F214" s="2383" t="str">
        <f>INDEX(PT_DIFFERENTIATION_VTAR,MATCH(A214,PT_DIFFERENTIATION_VTAR_ID,0))</f>
        <v>Тариф на транспортировку сточных вод</v>
      </c>
      <c r="G214" s="2427" t="str">
        <f>INDEX(PT_DIFFERENTIATION_NTAR,MATCH(B214,PT_DIFFERENTIATION_NTAR_ID,0))</f>
        <v/>
      </c>
      <c r="H214" s="1862"/>
      <c r="I214" s="1739"/>
      <c r="J214" s="1773"/>
      <c r="K214" s="1778"/>
      <c r="L214" s="1862" t="s">
        <v>312</v>
      </c>
      <c r="M214" s="341"/>
      <c r="N214" s="334"/>
      <c r="O214" s="1624"/>
      <c r="P214" s="1624"/>
      <c r="AH214" s="1631">
        <v>0</v>
      </c>
    </row>
    <row s="1635" customFormat="1" customHeight="1" ht="18.75" hidden="1">
      <c r="A215" s="1780"/>
      <c r="B215" s="1780"/>
      <c r="C215" s="369" t="s">
        <v>1153</v>
      </c>
      <c r="D215" s="2462"/>
      <c r="E215" s="2204"/>
      <c r="F215" s="2383"/>
      <c r="G215" s="2427"/>
      <c r="H215" s="1500"/>
      <c r="I215" s="651" t="s">
        <v>1152</v>
      </c>
      <c r="J215" s="571"/>
      <c r="K215" s="1500"/>
      <c r="L215" s="214"/>
      <c r="M215" s="341"/>
      <c r="N215" s="334"/>
      <c r="O215" s="1624"/>
      <c r="P215" s="1624"/>
      <c r="AH215" s="1631">
        <v>0</v>
      </c>
    </row>
    <row s="1635" customFormat="1" customHeight="1" ht="0.75" hidden="1">
      <c r="A216" s="1780"/>
      <c r="B216" s="1780"/>
      <c r="C216" s="369" t="s">
        <v>1162</v>
      </c>
      <c r="D216" s="2462"/>
      <c r="E216" s="2204"/>
      <c r="F216" s="2383"/>
      <c r="G216" s="400"/>
      <c r="H216" s="1500"/>
      <c r="I216" s="651"/>
      <c r="J216" s="571"/>
      <c r="K216" s="1500"/>
      <c r="L216" s="214"/>
      <c r="M216" s="341"/>
      <c r="N216" s="334"/>
      <c r="O216" s="1624"/>
      <c r="P216" s="1624"/>
      <c r="AH216" s="1631">
        <v>0</v>
      </c>
    </row>
    <row s="1635" customFormat="1" customHeight="1" ht="18.75" hidden="1">
      <c r="A217" s="1780" t="s">
        <v>281</v>
      </c>
      <c r="B217" s="1780" t="s">
        <v>282</v>
      </c>
      <c r="C217" s="369"/>
      <c r="D217" s="2462"/>
      <c r="E217" s="2204"/>
      <c r="F217" s="2383" t="str">
        <f>INDEX(PT_DIFFERENTIATION_VTAR,MATCH(A217,PT_DIFFERENTIATION_VTAR_ID,0))</f>
        <v>Тариф на подключение (технологическое присоединение) к централизованной системе водоотведения</v>
      </c>
      <c r="G217" s="2427" t="str">
        <f>INDEX(PT_DIFFERENTIATION_NTAR,MATCH(B217,PT_DIFFERENTIATION_NTAR_ID,0))</f>
        <v/>
      </c>
      <c r="H217" s="1862"/>
      <c r="I217" s="1739"/>
      <c r="J217" s="1773"/>
      <c r="K217" s="1778"/>
      <c r="L217" s="1862" t="s">
        <v>312</v>
      </c>
      <c r="M217" s="341"/>
      <c r="N217" s="334"/>
      <c r="O217" s="1624"/>
      <c r="P217" s="1624"/>
      <c r="AH217" s="1631">
        <v>0</v>
      </c>
    </row>
    <row s="1635" customFormat="1" customHeight="1" ht="18.75" hidden="1">
      <c r="A218" s="1780"/>
      <c r="B218" s="1780"/>
      <c r="C218" s="369" t="s">
        <v>1153</v>
      </c>
      <c r="D218" s="2462"/>
      <c r="E218" s="2204"/>
      <c r="F218" s="2383"/>
      <c r="G218" s="2427"/>
      <c r="H218" s="1500"/>
      <c r="I218" s="651" t="s">
        <v>1152</v>
      </c>
      <c r="J218" s="571"/>
      <c r="K218" s="1500"/>
      <c r="L218" s="214"/>
      <c r="M218" s="341"/>
      <c r="N218" s="334"/>
      <c r="O218" s="1624"/>
      <c r="P218" s="1624"/>
      <c r="AH218" s="1631">
        <v>0</v>
      </c>
    </row>
    <row s="1635" customFormat="1" customHeight="1" ht="1.05">
      <c r="A219" s="1780"/>
      <c r="B219" s="1780"/>
      <c r="C219" s="369" t="s">
        <v>1162</v>
      </c>
      <c r="D219" s="2462"/>
      <c r="E219" s="2204"/>
      <c r="F219" s="2383"/>
      <c r="G219" s="400"/>
      <c r="H219" s="1500"/>
      <c r="I219" s="651"/>
      <c r="J219" s="571"/>
      <c r="K219" s="1500"/>
      <c r="L219" s="214"/>
      <c r="M219" s="341"/>
      <c r="N219" s="334"/>
      <c r="O219" s="1624"/>
      <c r="P219" s="1624"/>
      <c r="AH219" s="1631">
        <v>1</v>
      </c>
    </row>
    <row customHeight="1" ht="27.299999999999997">
      <c r="A220" s="1780"/>
      <c r="B220" s="1780"/>
      <c r="D220" s="376"/>
      <c r="E220" s="147" t="s">
        <v>111</v>
      </c>
      <c r="F220"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0" s="2460"/>
      <c r="H220" s="2460"/>
      <c r="I220" s="2460"/>
      <c r="J220" s="2460"/>
      <c r="K220" s="2460"/>
      <c r="L220" s="2460"/>
      <c r="M220" s="297"/>
      <c r="N220" s="334"/>
      <c r="AH220" s="374">
        <v>26</v>
      </c>
    </row>
    <row s="1635" customFormat="1" customHeight="1" ht="60.75" hidden="1">
      <c r="A221" s="1780" t="s">
        <v>155</v>
      </c>
      <c r="B221" s="1780" t="s">
        <v>156</v>
      </c>
      <c r="C221" s="369"/>
      <c r="D221" s="2462"/>
      <c r="E221" s="2204"/>
      <c r="F221" s="2383" t="str">
        <f>INDEX(PT_DIFFERENTIATION_VTAR,MATCH(A221,PT_DIFFERENTIATION_VTAR_ID,0))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1" s="2427" t="str">
        <f>INDEX(PT_DIFFERENTIATION_NTAR,MATCH(B221,PT_DIFFERENTIATION_NTAR_ID,0))</f>
        <v/>
      </c>
      <c r="H221" s="1862"/>
      <c r="I221" s="1739"/>
      <c r="J221" s="1773"/>
      <c r="K221" s="1778"/>
      <c r="L221" s="1862" t="s">
        <v>312</v>
      </c>
      <c r="M221"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1" s="334"/>
      <c r="O221" s="1624"/>
      <c r="P221" s="1624"/>
      <c r="AH221" s="1631">
        <v>0</v>
      </c>
    </row>
    <row s="1635" customFormat="1" customHeight="1" ht="18.75" hidden="1">
      <c r="A222" s="1780"/>
      <c r="B222" s="1780"/>
      <c r="C222" s="369" t="s">
        <v>1153</v>
      </c>
      <c r="D222" s="2462"/>
      <c r="E222" s="2204"/>
      <c r="F222" s="2383"/>
      <c r="G222" s="2427"/>
      <c r="H222" s="1500"/>
      <c r="I222" s="651" t="s">
        <v>1152</v>
      </c>
      <c r="J222" s="571"/>
      <c r="K222" s="1500"/>
      <c r="L222" s="214"/>
      <c r="M222" s="2170"/>
      <c r="N222" s="334"/>
      <c r="O222" s="1624"/>
      <c r="P222" s="1624"/>
      <c r="AH222" s="1631">
        <v>0</v>
      </c>
    </row>
    <row s="1635" customFormat="1" customHeight="1" ht="0.75" hidden="1">
      <c r="A223" s="1780"/>
      <c r="B223" s="1780"/>
      <c r="C223" s="369" t="s">
        <v>1162</v>
      </c>
      <c r="D223" s="2462"/>
      <c r="E223" s="2204"/>
      <c r="F223" s="2383"/>
      <c r="G223" s="400"/>
      <c r="H223" s="1500"/>
      <c r="I223" s="651"/>
      <c r="J223" s="571"/>
      <c r="K223" s="1500"/>
      <c r="L223" s="214"/>
      <c r="M223" s="2170"/>
      <c r="N223" s="334"/>
      <c r="O223" s="1624"/>
      <c r="P223" s="1624"/>
      <c r="AH223" s="1631">
        <v>0</v>
      </c>
    </row>
    <row s="1635" customFormat="1" customHeight="1" ht="45">
      <c r="A224" s="1780" t="s">
        <v>163</v>
      </c>
      <c r="B224" s="1780" t="s">
        <v>164</v>
      </c>
      <c r="C224" s="369"/>
      <c r="D224" s="2462"/>
      <c r="E224" s="2204"/>
      <c r="F224" s="2383" t="str">
        <f>INDEX(PT_DIFFERENTIATION_VTAR,MATCH(A224,PT_DIFFERENTIATION_VTAR_ID,0))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4" s="2427" t="str">
        <f>INDEX(PT_DIFFERENTIATION_NTAR,MATCH(B224,PT_DIFFERENTIATION_NTAR_ID,0))</f>
        <v>Тариф на тепловую энергию</v>
      </c>
      <c r="H224" s="1862"/>
      <c r="I224" s="1739">
        <v>46388</v>
      </c>
      <c r="J224" s="1773">
        <v>46388</v>
      </c>
      <c r="K224" s="1778">
        <v>-1774.57</v>
      </c>
      <c r="L224" s="1862" t="s">
        <v>312</v>
      </c>
      <c r="M224" s="2171"/>
      <c r="N224" s="334"/>
      <c r="O224" s="1624"/>
      <c r="P224" s="1624"/>
      <c r="AH224" s="1631">
        <v>0</v>
      </c>
    </row>
    <row s="1635" customFormat="1" customHeight="1" ht="56.25">
      <c r="A225" s="1823"/>
      <c r="B225" s="1823"/>
      <c r="C225" s="1687"/>
      <c r="D225" s="344"/>
      <c r="E225" s="1031"/>
      <c r="F225" s="1031"/>
      <c r="G225" s="1031"/>
      <c r="H225" s="2577" t="s">
        <v>451</v>
      </c>
      <c r="I225" s="1739">
        <v>46753</v>
      </c>
      <c r="J225" s="1773">
        <v>47118</v>
      </c>
      <c r="K225" s="1778">
        <v>0</v>
      </c>
      <c r="L225" s="2271" t="s">
        <v>312</v>
      </c>
      <c r="M225" s="2318"/>
      <c r="N225" s="618"/>
      <c r="O225" s="1624"/>
      <c r="P225" s="1624"/>
      <c r="Q225" s="1635"/>
      <c r="R225" s="1635"/>
      <c r="S225" s="1635"/>
      <c r="T225" s="1635"/>
      <c r="U225" s="1635"/>
      <c r="V225" s="1635"/>
      <c r="W225" s="1635"/>
      <c r="X225" s="1635"/>
      <c r="Y225" s="1635"/>
      <c r="Z225" s="1635"/>
      <c r="AA225" s="1635"/>
      <c r="AB225" s="1635"/>
      <c r="AC225" s="1635"/>
      <c r="AD225" s="1635"/>
      <c r="AE225" s="1635"/>
      <c r="AF225" s="1635"/>
      <c r="AG225" s="1635"/>
      <c r="AH225" s="1635">
        <v>0</v>
      </c>
    </row>
    <row s="1635" customFormat="1" customHeight="1" ht="56.25">
      <c r="A226" s="1823"/>
      <c r="B226" s="1823"/>
      <c r="C226" s="1687"/>
      <c r="D226" s="344"/>
      <c r="E226" s="1031"/>
      <c r="F226" s="1031"/>
      <c r="G226" s="1031"/>
      <c r="H226" s="2577" t="s">
        <v>451</v>
      </c>
      <c r="I226" s="1739">
        <v>47119</v>
      </c>
      <c r="J226" s="1773">
        <v>47483</v>
      </c>
      <c r="K226" s="1778">
        <v>0</v>
      </c>
      <c r="L226" s="2271" t="s">
        <v>312</v>
      </c>
      <c r="M226" s="2318"/>
      <c r="N226" s="618"/>
      <c r="O226" s="1624"/>
      <c r="P226" s="1624"/>
      <c r="Q226" s="1635"/>
      <c r="R226" s="1635"/>
      <c r="S226" s="1635"/>
      <c r="T226" s="1635"/>
      <c r="U226" s="1635"/>
      <c r="V226" s="1635"/>
      <c r="W226" s="1635"/>
      <c r="X226" s="1635"/>
      <c r="Y226" s="1635"/>
      <c r="Z226" s="1635"/>
      <c r="AA226" s="1635"/>
      <c r="AB226" s="1635"/>
      <c r="AC226" s="1635"/>
      <c r="AD226" s="1635"/>
      <c r="AE226" s="1635"/>
      <c r="AF226" s="1635"/>
      <c r="AG226" s="1635"/>
      <c r="AH226" s="1635">
        <v>0</v>
      </c>
    </row>
    <row s="1635" customFormat="1" customHeight="1" ht="18.75">
      <c r="A227" s="1780"/>
      <c r="B227" s="1780"/>
      <c r="C227" s="369" t="s">
        <v>1153</v>
      </c>
      <c r="D227" s="2462"/>
      <c r="E227" s="2204"/>
      <c r="F227" s="2383"/>
      <c r="G227" s="2427"/>
      <c r="H227" s="1500"/>
      <c r="I227" s="651" t="s">
        <v>1152</v>
      </c>
      <c r="J227" s="571"/>
      <c r="K227" s="1500"/>
      <c r="L227" s="214"/>
      <c r="M227" s="1861"/>
      <c r="N227" s="334"/>
      <c r="O227" s="1624"/>
      <c r="P227" s="1624"/>
      <c r="AH227" s="1631">
        <v>0</v>
      </c>
    </row>
    <row s="1635" customFormat="1" customHeight="1" ht="0.75">
      <c r="A228" s="1780"/>
      <c r="B228" s="1780"/>
      <c r="C228" s="369" t="s">
        <v>1162</v>
      </c>
      <c r="D228" s="2462"/>
      <c r="E228" s="2204"/>
      <c r="F228" s="2383"/>
      <c r="G228" s="400"/>
      <c r="H228" s="1500"/>
      <c r="I228" s="651"/>
      <c r="J228" s="571"/>
      <c r="K228" s="1500"/>
      <c r="L228" s="214"/>
      <c r="M228" s="341"/>
      <c r="N228" s="334"/>
      <c r="O228" s="1624"/>
      <c r="P228" s="1624"/>
      <c r="AH228" s="1631">
        <v>0</v>
      </c>
    </row>
    <row s="1635" customFormat="1" customHeight="1" ht="45">
      <c r="A229" s="1780" t="s">
        <v>175</v>
      </c>
      <c r="B229" s="1780" t="s">
        <v>176</v>
      </c>
      <c r="C229" s="369"/>
      <c r="D229" s="2462"/>
      <c r="E229" s="2204"/>
      <c r="F229" s="2383" t="str">
        <f>INDEX(PT_DIFFERENTIATION_VTAR,MATCH(A229,PT_DIFFERENTIATION_VTAR_ID,0))</f>
        <v>Тарифы на теплоноситель, поставляемый теплоснабжающими организациями потребителям, другим теплоснабжающим организациям</v>
      </c>
      <c r="G229" s="2427" t="str">
        <f>INDEX(PT_DIFFERENTIATION_NTAR,MATCH(B229,PT_DIFFERENTIATION_NTAR_ID,0))</f>
        <v>Тариф на теплоноситель</v>
      </c>
      <c r="H229" s="1862"/>
      <c r="I229" s="1739">
        <v>46388</v>
      </c>
      <c r="J229" s="1773">
        <v>46388</v>
      </c>
      <c r="K229" s="1778">
        <v>0</v>
      </c>
      <c r="L229" s="1862" t="s">
        <v>312</v>
      </c>
      <c r="M229" s="341"/>
      <c r="N229" s="334"/>
      <c r="O229" s="1624"/>
      <c r="P229" s="1624"/>
      <c r="AH229" s="1631">
        <v>0</v>
      </c>
    </row>
    <row s="1635" customFormat="1" customHeight="1" ht="56.25">
      <c r="A230" s="1823"/>
      <c r="B230" s="1823"/>
      <c r="C230" s="1687"/>
      <c r="D230" s="344"/>
      <c r="E230" s="1031"/>
      <c r="F230" s="1031"/>
      <c r="G230" s="1031"/>
      <c r="H230" s="2577" t="s">
        <v>451</v>
      </c>
      <c r="I230" s="1739">
        <v>46753</v>
      </c>
      <c r="J230" s="1773">
        <v>47118</v>
      </c>
      <c r="K230" s="1778">
        <v>0</v>
      </c>
      <c r="L230" s="2271" t="s">
        <v>312</v>
      </c>
      <c r="M230" s="2318"/>
      <c r="N230" s="618"/>
      <c r="O230" s="1624"/>
      <c r="P230" s="1624"/>
      <c r="Q230" s="1635"/>
      <c r="R230" s="1635"/>
      <c r="S230" s="1635"/>
      <c r="T230" s="1635"/>
      <c r="U230" s="1635"/>
      <c r="V230" s="1635"/>
      <c r="W230" s="1635"/>
      <c r="X230" s="1635"/>
      <c r="Y230" s="1635"/>
      <c r="Z230" s="1635"/>
      <c r="AA230" s="1635"/>
      <c r="AB230" s="1635"/>
      <c r="AC230" s="1635"/>
      <c r="AD230" s="1635"/>
      <c r="AE230" s="1635"/>
      <c r="AF230" s="1635"/>
      <c r="AG230" s="1635"/>
      <c r="AH230" s="1635">
        <v>0</v>
      </c>
    </row>
    <row s="1635" customFormat="1" customHeight="1" ht="56.25">
      <c r="A231" s="1823"/>
      <c r="B231" s="1823"/>
      <c r="C231" s="1687"/>
      <c r="D231" s="344"/>
      <c r="E231" s="1031"/>
      <c r="F231" s="1031"/>
      <c r="G231" s="1031"/>
      <c r="H231" s="2577" t="s">
        <v>451</v>
      </c>
      <c r="I231" s="1739">
        <v>47119</v>
      </c>
      <c r="J231" s="1773">
        <v>47483</v>
      </c>
      <c r="K231" s="1778">
        <v>0</v>
      </c>
      <c r="L231" s="2271" t="s">
        <v>312</v>
      </c>
      <c r="M231" s="2318"/>
      <c r="N231" s="618"/>
      <c r="O231" s="1624"/>
      <c r="P231" s="1624"/>
      <c r="Q231" s="1635"/>
      <c r="R231" s="1635"/>
      <c r="S231" s="1635"/>
      <c r="T231" s="1635"/>
      <c r="U231" s="1635"/>
      <c r="V231" s="1635"/>
      <c r="W231" s="1635"/>
      <c r="X231" s="1635"/>
      <c r="Y231" s="1635"/>
      <c r="Z231" s="1635"/>
      <c r="AA231" s="1635"/>
      <c r="AB231" s="1635"/>
      <c r="AC231" s="1635"/>
      <c r="AD231" s="1635"/>
      <c r="AE231" s="1635"/>
      <c r="AF231" s="1635"/>
      <c r="AG231" s="1635"/>
      <c r="AH231" s="1635">
        <v>0</v>
      </c>
    </row>
    <row s="1635" customFormat="1" customHeight="1" ht="18.75">
      <c r="A232" s="1780"/>
      <c r="B232" s="1780"/>
      <c r="C232" s="369" t="s">
        <v>1153</v>
      </c>
      <c r="D232" s="2462"/>
      <c r="E232" s="2204"/>
      <c r="F232" s="2383"/>
      <c r="G232" s="2427"/>
      <c r="H232" s="1500"/>
      <c r="I232" s="651" t="s">
        <v>1152</v>
      </c>
      <c r="J232" s="571"/>
      <c r="K232" s="1500"/>
      <c r="L232" s="214"/>
      <c r="M232" s="341"/>
      <c r="N232" s="334"/>
      <c r="O232" s="1624"/>
      <c r="P232" s="1624"/>
      <c r="AH232" s="1631">
        <v>0</v>
      </c>
    </row>
    <row s="1635" customFormat="1" customHeight="1" ht="0.75">
      <c r="A233" s="1780"/>
      <c r="B233" s="1780"/>
      <c r="C233" s="369" t="s">
        <v>1162</v>
      </c>
      <c r="D233" s="2462"/>
      <c r="E233" s="2204"/>
      <c r="F233" s="2383"/>
      <c r="G233" s="400"/>
      <c r="H233" s="1500"/>
      <c r="I233" s="651"/>
      <c r="J233" s="571"/>
      <c r="K233" s="1500"/>
      <c r="L233" s="214"/>
      <c r="M233" s="341"/>
      <c r="N233" s="334"/>
      <c r="O233" s="1624"/>
      <c r="P233" s="1624"/>
      <c r="AH233" s="1631">
        <v>0</v>
      </c>
    </row>
    <row s="1635" customFormat="1" customHeight="1" ht="45" hidden="1">
      <c r="A234" s="1780" t="s">
        <v>181</v>
      </c>
      <c r="B234" s="1780" t="s">
        <v>182</v>
      </c>
      <c r="C234" s="369"/>
      <c r="D234" s="2462"/>
      <c r="E234" s="2204"/>
      <c r="F234" s="2383" t="str">
        <f>INDEX(PT_DIFFERENTIATION_VTAR,MATCH(A234,PT_DIFFERENTIATION_VTAR_ID,0))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4" s="2427" t="str">
        <f>INDEX(PT_DIFFERENTIATION_NTAR,MATCH(B234,PT_DIFFERENTIATION_NTAR_ID,0))</f>
        <v/>
      </c>
      <c r="H234" s="1862"/>
      <c r="I234" s="1739"/>
      <c r="J234" s="1773"/>
      <c r="K234" s="1778"/>
      <c r="L234" s="1862" t="s">
        <v>312</v>
      </c>
      <c r="M234" s="341"/>
      <c r="N234" s="334"/>
      <c r="O234" s="1624"/>
      <c r="P234" s="1624"/>
      <c r="AH234" s="1631">
        <v>0</v>
      </c>
    </row>
    <row s="1635" customFormat="1" customHeight="1" ht="18.75" hidden="1">
      <c r="A235" s="1780"/>
      <c r="B235" s="1780"/>
      <c r="C235" s="369" t="s">
        <v>1153</v>
      </c>
      <c r="D235" s="2462"/>
      <c r="E235" s="2204"/>
      <c r="F235" s="2383"/>
      <c r="G235" s="2427"/>
      <c r="H235" s="1500"/>
      <c r="I235" s="651" t="s">
        <v>1152</v>
      </c>
      <c r="J235" s="571"/>
      <c r="K235" s="1500"/>
      <c r="L235" s="214"/>
      <c r="M235" s="341"/>
      <c r="N235" s="334"/>
      <c r="O235" s="1624"/>
      <c r="P235" s="1624"/>
      <c r="AH235" s="1631">
        <v>0</v>
      </c>
    </row>
    <row s="1635" customFormat="1" customHeight="1" ht="0.75" hidden="1">
      <c r="A236" s="1780"/>
      <c r="B236" s="1780"/>
      <c r="C236" s="369" t="s">
        <v>1162</v>
      </c>
      <c r="D236" s="2462"/>
      <c r="E236" s="2204"/>
      <c r="F236" s="2383"/>
      <c r="G236" s="400"/>
      <c r="H236" s="1500"/>
      <c r="I236" s="651"/>
      <c r="J236" s="571"/>
      <c r="K236" s="1500"/>
      <c r="L236" s="214"/>
      <c r="M236" s="341"/>
      <c r="N236" s="334"/>
      <c r="O236" s="1624"/>
      <c r="P236" s="1624"/>
      <c r="AH236" s="1631">
        <v>0</v>
      </c>
    </row>
    <row s="1635" customFormat="1" customHeight="1" ht="18.75" hidden="1">
      <c r="A237" s="1780" t="s">
        <v>187</v>
      </c>
      <c r="B237" s="1780" t="s">
        <v>188</v>
      </c>
      <c r="C237" s="369"/>
      <c r="D237" s="2462"/>
      <c r="E237" s="2204"/>
      <c r="F237" s="2383" t="str">
        <f>INDEX(PT_DIFFERENTIATION_VTAR,MATCH(A237,PT_DIFFERENTIATION_VTAR_ID,0))</f>
        <v>Тарифы на услуги по передаче тепловой энергии</v>
      </c>
      <c r="G237" s="2427" t="str">
        <f>INDEX(PT_DIFFERENTIATION_NTAR,MATCH(B237,PT_DIFFERENTIATION_NTAR_ID,0))</f>
        <v/>
      </c>
      <c r="H237" s="1862"/>
      <c r="I237" s="1739"/>
      <c r="J237" s="1773"/>
      <c r="K237" s="1778"/>
      <c r="L237" s="1862" t="s">
        <v>312</v>
      </c>
      <c r="M237" s="341"/>
      <c r="N237" s="334"/>
      <c r="O237" s="1624"/>
      <c r="P237" s="1624"/>
      <c r="AH237" s="1631">
        <v>0</v>
      </c>
    </row>
    <row s="1635" customFormat="1" customHeight="1" ht="18.75" hidden="1">
      <c r="A238" s="1780"/>
      <c r="B238" s="1780"/>
      <c r="C238" s="369" t="s">
        <v>1153</v>
      </c>
      <c r="D238" s="2462"/>
      <c r="E238" s="2204"/>
      <c r="F238" s="2383"/>
      <c r="G238" s="2427"/>
      <c r="H238" s="1500"/>
      <c r="I238" s="651" t="s">
        <v>1152</v>
      </c>
      <c r="J238" s="571"/>
      <c r="K238" s="1500"/>
      <c r="L238" s="214"/>
      <c r="M238" s="341"/>
      <c r="N238" s="334"/>
      <c r="O238" s="1624"/>
      <c r="P238" s="1624"/>
      <c r="AH238" s="1631">
        <v>0</v>
      </c>
    </row>
    <row s="1635" customFormat="1" customHeight="1" ht="0.75" hidden="1">
      <c r="A239" s="1780"/>
      <c r="B239" s="1780"/>
      <c r="C239" s="369" t="s">
        <v>1162</v>
      </c>
      <c r="D239" s="2462"/>
      <c r="E239" s="2204"/>
      <c r="F239" s="2383"/>
      <c r="G239" s="400"/>
      <c r="H239" s="1500"/>
      <c r="I239" s="651"/>
      <c r="J239" s="571"/>
      <c r="K239" s="1500"/>
      <c r="L239" s="214"/>
      <c r="M239" s="341"/>
      <c r="N239" s="334"/>
      <c r="O239" s="1624"/>
      <c r="P239" s="1624"/>
      <c r="AH239" s="1631">
        <v>0</v>
      </c>
    </row>
    <row s="1635" customFormat="1" customHeight="1" ht="18.75" hidden="1">
      <c r="A240" s="1780" t="s">
        <v>193</v>
      </c>
      <c r="B240" s="1780" t="s">
        <v>194</v>
      </c>
      <c r="C240" s="369"/>
      <c r="D240" s="2462"/>
      <c r="E240" s="2204"/>
      <c r="F240" s="2383" t="str">
        <f>INDEX(PT_DIFFERENTIATION_VTAR,MATCH(A240,PT_DIFFERENTIATION_VTAR_ID,0))</f>
        <v>Тарифы на услуги по передаче теплоносителя</v>
      </c>
      <c r="G240" s="2427" t="str">
        <f>INDEX(PT_DIFFERENTIATION_NTAR,MATCH(B240,PT_DIFFERENTIATION_NTAR_ID,0))</f>
        <v/>
      </c>
      <c r="H240" s="1862"/>
      <c r="I240" s="1739"/>
      <c r="J240" s="1773"/>
      <c r="K240" s="1778"/>
      <c r="L240" s="1862" t="s">
        <v>312</v>
      </c>
      <c r="M240" s="341"/>
      <c r="N240" s="334"/>
      <c r="O240" s="1624"/>
      <c r="P240" s="1624"/>
      <c r="AH240" s="1631">
        <v>0</v>
      </c>
    </row>
    <row s="1635" customFormat="1" customHeight="1" ht="18.75" hidden="1">
      <c r="A241" s="1780"/>
      <c r="B241" s="1780"/>
      <c r="C241" s="369" t="s">
        <v>1153</v>
      </c>
      <c r="D241" s="2462"/>
      <c r="E241" s="2204"/>
      <c r="F241" s="2383"/>
      <c r="G241" s="2427"/>
      <c r="H241" s="1500"/>
      <c r="I241" s="651" t="s">
        <v>1152</v>
      </c>
      <c r="J241" s="571"/>
      <c r="K241" s="1500"/>
      <c r="L241" s="214"/>
      <c r="M241" s="341"/>
      <c r="N241" s="334"/>
      <c r="O241" s="1624"/>
      <c r="P241" s="1624"/>
      <c r="AH241" s="1631">
        <v>0</v>
      </c>
    </row>
    <row s="1635" customFormat="1" customHeight="1" ht="0.75" hidden="1">
      <c r="A242" s="1780"/>
      <c r="B242" s="1780"/>
      <c r="C242" s="369" t="s">
        <v>1162</v>
      </c>
      <c r="D242" s="2462"/>
      <c r="E242" s="2204"/>
      <c r="F242" s="2383"/>
      <c r="G242" s="400"/>
      <c r="H242" s="1500"/>
      <c r="I242" s="651"/>
      <c r="J242" s="571"/>
      <c r="K242" s="1500"/>
      <c r="L242" s="214"/>
      <c r="M242" s="341"/>
      <c r="N242" s="334"/>
      <c r="O242" s="1624"/>
      <c r="P242" s="1624"/>
      <c r="AH242" s="1631">
        <v>0</v>
      </c>
    </row>
    <row s="1635" customFormat="1" customHeight="1" ht="18.75" hidden="1">
      <c r="A243" s="1780" t="s">
        <v>199</v>
      </c>
      <c r="B243" s="1780" t="s">
        <v>200</v>
      </c>
      <c r="C243" s="369"/>
      <c r="D243" s="2462"/>
      <c r="E243" s="2204"/>
      <c r="F243" s="2383" t="str">
        <f>INDEX(PT_DIFFERENTIATION_VTAR,MATCH(A243,PT_DIFFERENTIATION_VTAR_ID,0))</f>
        <v>Плата за услуги по поддержанию резервной тепловой мощности при отсутствии потребления тепловой энергии</v>
      </c>
      <c r="G243" s="2427" t="str">
        <f>INDEX(PT_DIFFERENTIATION_NTAR,MATCH(B243,PT_DIFFERENTIATION_NTAR_ID,0))</f>
        <v/>
      </c>
      <c r="H243" s="1862"/>
      <c r="I243" s="1739"/>
      <c r="J243" s="1773"/>
      <c r="K243" s="1778"/>
      <c r="L243" s="1862" t="s">
        <v>312</v>
      </c>
      <c r="M243" s="341"/>
      <c r="N243" s="334"/>
      <c r="O243" s="1624"/>
      <c r="P243" s="1624"/>
      <c r="AH243" s="1631">
        <v>0</v>
      </c>
    </row>
    <row s="1635" customFormat="1" customHeight="1" ht="18.75" hidden="1">
      <c r="A244" s="1780"/>
      <c r="B244" s="1780"/>
      <c r="C244" s="369" t="s">
        <v>1153</v>
      </c>
      <c r="D244" s="2462"/>
      <c r="E244" s="2204"/>
      <c r="F244" s="2383"/>
      <c r="G244" s="2427"/>
      <c r="H244" s="1500"/>
      <c r="I244" s="651" t="s">
        <v>1152</v>
      </c>
      <c r="J244" s="571"/>
      <c r="K244" s="1500"/>
      <c r="L244" s="214"/>
      <c r="M244" s="341"/>
      <c r="N244" s="334"/>
      <c r="O244" s="1624"/>
      <c r="P244" s="1624"/>
      <c r="AH244" s="1631">
        <v>0</v>
      </c>
    </row>
    <row s="1635" customFormat="1" customHeight="1" ht="0.75" hidden="1">
      <c r="A245" s="1780"/>
      <c r="B245" s="1780"/>
      <c r="C245" s="369" t="s">
        <v>1162</v>
      </c>
      <c r="D245" s="2462"/>
      <c r="E245" s="2204"/>
      <c r="F245" s="2383"/>
      <c r="G245" s="400"/>
      <c r="H245" s="1500"/>
      <c r="I245" s="651"/>
      <c r="J245" s="571"/>
      <c r="K245" s="1500"/>
      <c r="L245" s="214"/>
      <c r="M245" s="341"/>
      <c r="N245" s="334"/>
      <c r="O245" s="1624"/>
      <c r="P245" s="1624"/>
      <c r="AH245" s="1631">
        <v>0</v>
      </c>
    </row>
    <row s="1635" customFormat="1" customHeight="1" ht="18.75" hidden="1">
      <c r="A246" s="1780" t="s">
        <v>205</v>
      </c>
      <c r="B246" s="1780" t="s">
        <v>206</v>
      </c>
      <c r="C246" s="369"/>
      <c r="D246" s="2462"/>
      <c r="E246" s="2204"/>
      <c r="F246" s="2383" t="str">
        <f>INDEX(PT_DIFFERENTIATION_VTAR,MATCH(A246,PT_DIFFERENTIATION_VTAR_ID,0))</f>
        <v>Плата за подключение (технологическое присоединение) к системе теплоснабжения</v>
      </c>
      <c r="G246" s="2427" t="str">
        <f>INDEX(PT_DIFFERENTIATION_NTAR,MATCH(B246,PT_DIFFERENTIATION_NTAR_ID,0))</f>
        <v/>
      </c>
      <c r="H246" s="1862"/>
      <c r="I246" s="1739"/>
      <c r="J246" s="1773"/>
      <c r="K246" s="1778"/>
      <c r="L246" s="1862" t="s">
        <v>312</v>
      </c>
      <c r="M246" s="341"/>
      <c r="N246" s="334"/>
      <c r="O246" s="1624"/>
      <c r="P246" s="1624"/>
      <c r="AH246" s="1631">
        <v>0</v>
      </c>
    </row>
    <row s="1635" customFormat="1" customHeight="1" ht="18.75" hidden="1">
      <c r="A247" s="1780"/>
      <c r="B247" s="1780"/>
      <c r="C247" s="369" t="s">
        <v>1153</v>
      </c>
      <c r="D247" s="2462"/>
      <c r="E247" s="2204"/>
      <c r="F247" s="2383"/>
      <c r="G247" s="2427"/>
      <c r="H247" s="1500"/>
      <c r="I247" s="651" t="s">
        <v>1152</v>
      </c>
      <c r="J247" s="571"/>
      <c r="K247" s="1500"/>
      <c r="L247" s="214"/>
      <c r="M247" s="341"/>
      <c r="N247" s="334"/>
      <c r="O247" s="1624"/>
      <c r="P247" s="1624"/>
      <c r="AH247" s="1631">
        <v>0</v>
      </c>
    </row>
    <row s="1635" customFormat="1" customHeight="1" ht="0.75" hidden="1">
      <c r="A248" s="1780"/>
      <c r="B248" s="1780"/>
      <c r="C248" s="369" t="s">
        <v>1162</v>
      </c>
      <c r="D248" s="2462"/>
      <c r="E248" s="2204"/>
      <c r="F248" s="2383"/>
      <c r="G248" s="400"/>
      <c r="H248" s="1500"/>
      <c r="I248" s="651"/>
      <c r="J248" s="571"/>
      <c r="K248" s="1500"/>
      <c r="L248" s="214"/>
      <c r="M248" s="341"/>
      <c r="N248" s="334"/>
      <c r="O248" s="1624"/>
      <c r="P248" s="1624"/>
      <c r="AH248" s="1631">
        <v>0</v>
      </c>
    </row>
    <row s="1635" customFormat="1" customHeight="1" ht="18.75" hidden="1">
      <c r="A249" s="1780" t="s">
        <v>211</v>
      </c>
      <c r="B249" s="1780" t="s">
        <v>212</v>
      </c>
      <c r="C249" s="369"/>
      <c r="D249" s="2462"/>
      <c r="E249" s="2204"/>
      <c r="F249" s="2383" t="str">
        <f>INDEX(PT_DIFFERENTIATION_VTAR,MATCH(A249,PT_DIFFERENTIATION_VTAR_ID,0))</f>
        <v>Плата за подключение (технологическое присоединение) к системе теплоснабжения (индивидуальная)</v>
      </c>
      <c r="G249" s="2427" t="str">
        <f>INDEX(PT_DIFFERENTIATION_NTAR,MATCH(B249,PT_DIFFERENTIATION_NTAR_ID,0))</f>
        <v/>
      </c>
      <c r="H249" s="1989"/>
      <c r="I249" s="1739"/>
      <c r="J249" s="1773"/>
      <c r="K249" s="1778"/>
      <c r="L249" s="1989" t="s">
        <v>312</v>
      </c>
      <c r="M249" s="341"/>
      <c r="N249" s="334"/>
      <c r="O249" s="1624"/>
      <c r="P249" s="1624"/>
      <c r="AH249" s="1631">
        <v>0</v>
      </c>
    </row>
    <row s="1635" customFormat="1" customHeight="1" ht="18.75" hidden="1">
      <c r="A250" s="1780"/>
      <c r="B250" s="1780"/>
      <c r="C250" s="369" t="s">
        <v>1153</v>
      </c>
      <c r="D250" s="2462"/>
      <c r="E250" s="2204"/>
      <c r="F250" s="2383"/>
      <c r="G250" s="2427"/>
      <c r="H250" s="1500"/>
      <c r="I250" s="651" t="s">
        <v>1152</v>
      </c>
      <c r="J250" s="571"/>
      <c r="K250" s="1500"/>
      <c r="L250" s="214"/>
      <c r="M250" s="341"/>
      <c r="N250" s="334"/>
      <c r="O250" s="1624"/>
      <c r="P250" s="1624"/>
      <c r="AH250" s="1631">
        <v>0</v>
      </c>
    </row>
    <row s="1635" customFormat="1" customHeight="1" ht="0.75" hidden="1">
      <c r="A251" s="1780"/>
      <c r="B251" s="1780"/>
      <c r="C251" s="369" t="s">
        <v>1162</v>
      </c>
      <c r="D251" s="2462"/>
      <c r="E251" s="2204"/>
      <c r="F251" s="2383"/>
      <c r="G251" s="400"/>
      <c r="H251" s="1500"/>
      <c r="I251" s="651"/>
      <c r="J251" s="571"/>
      <c r="K251" s="1500"/>
      <c r="L251" s="214"/>
      <c r="M251" s="341"/>
      <c r="N251" s="334"/>
      <c r="O251" s="1624"/>
      <c r="P251" s="1624"/>
      <c r="AH251" s="1631">
        <v>0</v>
      </c>
    </row>
    <row s="1635" customFormat="1" customHeight="1" ht="18.75" hidden="1">
      <c r="A252" s="1780" t="s">
        <v>231</v>
      </c>
      <c r="B252" s="1780" t="s">
        <v>232</v>
      </c>
      <c r="C252" s="369"/>
      <c r="D252" s="2462"/>
      <c r="E252" s="2204"/>
      <c r="F252" s="2383" t="str">
        <f>INDEX(PT_DIFFERENTIATION_VTAR,MATCH(A252,PT_DIFFERENTIATION_VTAR_ID,0))</f>
        <v>Тариф на питьевую воду (питьевое водоснабжение)</v>
      </c>
      <c r="G252" s="2427" t="str">
        <f>INDEX(PT_DIFFERENTIATION_NTAR,MATCH(B252,PT_DIFFERENTIATION_NTAR_ID,0))</f>
        <v/>
      </c>
      <c r="H252" s="1862"/>
      <c r="I252" s="1739"/>
      <c r="J252" s="1773"/>
      <c r="K252" s="1778"/>
      <c r="L252" s="1862" t="s">
        <v>312</v>
      </c>
      <c r="M252" s="341"/>
      <c r="N252" s="334"/>
      <c r="O252" s="1624"/>
      <c r="P252" s="1624"/>
      <c r="AH252" s="1631">
        <v>0</v>
      </c>
    </row>
    <row s="1635" customFormat="1" customHeight="1" ht="18.75" hidden="1">
      <c r="A253" s="1780"/>
      <c r="B253" s="1780"/>
      <c r="C253" s="369" t="s">
        <v>1153</v>
      </c>
      <c r="D253" s="2462"/>
      <c r="E253" s="2204"/>
      <c r="F253" s="2383"/>
      <c r="G253" s="2427"/>
      <c r="H253" s="1500"/>
      <c r="I253" s="651" t="s">
        <v>1152</v>
      </c>
      <c r="J253" s="571"/>
      <c r="K253" s="1500"/>
      <c r="L253" s="214"/>
      <c r="M253" s="341"/>
      <c r="N253" s="334"/>
      <c r="O253" s="1624"/>
      <c r="P253" s="1624"/>
      <c r="AH253" s="1631">
        <v>0</v>
      </c>
    </row>
    <row s="1635" customFormat="1" customHeight="1" ht="0.75" hidden="1">
      <c r="A254" s="1780"/>
      <c r="B254" s="1780"/>
      <c r="C254" s="369" t="s">
        <v>1162</v>
      </c>
      <c r="D254" s="2462"/>
      <c r="E254" s="2204"/>
      <c r="F254" s="2383"/>
      <c r="G254" s="400"/>
      <c r="H254" s="1500"/>
      <c r="I254" s="651"/>
      <c r="J254" s="571"/>
      <c r="K254" s="1500"/>
      <c r="L254" s="214"/>
      <c r="M254" s="341"/>
      <c r="N254" s="334"/>
      <c r="O254" s="1624"/>
      <c r="P254" s="1624"/>
      <c r="AH254" s="1631">
        <v>0</v>
      </c>
    </row>
    <row s="1635" customFormat="1" customHeight="1" ht="18.75" hidden="1">
      <c r="A255" s="1780" t="s">
        <v>236</v>
      </c>
      <c r="B255" s="1780" t="s">
        <v>237</v>
      </c>
      <c r="C255" s="369"/>
      <c r="D255" s="2462"/>
      <c r="E255" s="2204"/>
      <c r="F255" s="2383" t="str">
        <f>INDEX(PT_DIFFERENTIATION_VTAR,MATCH(A255,PT_DIFFERENTIATION_VTAR_ID,0))</f>
        <v>Тариф на техническую воду</v>
      </c>
      <c r="G255" s="2427" t="str">
        <f>INDEX(PT_DIFFERENTIATION_NTAR,MATCH(B255,PT_DIFFERENTIATION_NTAR_ID,0))</f>
        <v/>
      </c>
      <c r="H255" s="1862"/>
      <c r="I255" s="1739"/>
      <c r="J255" s="1773"/>
      <c r="K255" s="1778"/>
      <c r="L255" s="1862" t="s">
        <v>312</v>
      </c>
      <c r="M255" s="341"/>
      <c r="N255" s="334"/>
      <c r="O255" s="1624"/>
      <c r="P255" s="1624"/>
      <c r="AH255" s="1631">
        <v>0</v>
      </c>
    </row>
    <row s="1635" customFormat="1" customHeight="1" ht="18.75" hidden="1">
      <c r="A256" s="1780"/>
      <c r="B256" s="1780"/>
      <c r="C256" s="369" t="s">
        <v>1153</v>
      </c>
      <c r="D256" s="2462"/>
      <c r="E256" s="2204"/>
      <c r="F256" s="2383"/>
      <c r="G256" s="2427"/>
      <c r="H256" s="1500"/>
      <c r="I256" s="651" t="s">
        <v>1152</v>
      </c>
      <c r="J256" s="571"/>
      <c r="K256" s="1500"/>
      <c r="L256" s="214"/>
      <c r="M256" s="341"/>
      <c r="N256" s="334"/>
      <c r="O256" s="1624"/>
      <c r="P256" s="1624"/>
      <c r="AH256" s="1631">
        <v>0</v>
      </c>
    </row>
    <row s="1635" customFormat="1" customHeight="1" ht="0.75" hidden="1">
      <c r="A257" s="1780"/>
      <c r="B257" s="1780"/>
      <c r="C257" s="369" t="s">
        <v>1162</v>
      </c>
      <c r="D257" s="2462"/>
      <c r="E257" s="2204"/>
      <c r="F257" s="2383"/>
      <c r="G257" s="400"/>
      <c r="H257" s="1500"/>
      <c r="I257" s="651"/>
      <c r="J257" s="571"/>
      <c r="K257" s="1500"/>
      <c r="L257" s="214"/>
      <c r="M257" s="341"/>
      <c r="N257" s="334"/>
      <c r="O257" s="1624"/>
      <c r="P257" s="1624"/>
      <c r="AH257" s="1631">
        <v>0</v>
      </c>
    </row>
    <row s="1635" customFormat="1" customHeight="1" ht="18.75" hidden="1">
      <c r="A258" s="1780" t="s">
        <v>241</v>
      </c>
      <c r="B258" s="1780" t="s">
        <v>242</v>
      </c>
      <c r="C258" s="369"/>
      <c r="D258" s="2462"/>
      <c r="E258" s="2204"/>
      <c r="F258" s="2383" t="str">
        <f>INDEX(PT_DIFFERENTIATION_VTAR,MATCH(A258,PT_DIFFERENTIATION_VTAR_ID,0))</f>
        <v>Тариф на транспортировку воды</v>
      </c>
      <c r="G258" s="2427" t="str">
        <f>INDEX(PT_DIFFERENTIATION_NTAR,MATCH(B258,PT_DIFFERENTIATION_NTAR_ID,0))</f>
        <v/>
      </c>
      <c r="H258" s="1862"/>
      <c r="I258" s="1739"/>
      <c r="J258" s="1773"/>
      <c r="K258" s="1778"/>
      <c r="L258" s="1862" t="s">
        <v>312</v>
      </c>
      <c r="M258" s="341"/>
      <c r="N258" s="334"/>
      <c r="O258" s="1624"/>
      <c r="P258" s="1624"/>
      <c r="AH258" s="1631">
        <v>0</v>
      </c>
    </row>
    <row s="1635" customFormat="1" customHeight="1" ht="18.75" hidden="1">
      <c r="A259" s="1780"/>
      <c r="B259" s="1780"/>
      <c r="C259" s="369" t="s">
        <v>1153</v>
      </c>
      <c r="D259" s="2462"/>
      <c r="E259" s="2204"/>
      <c r="F259" s="2383"/>
      <c r="G259" s="2427"/>
      <c r="H259" s="1500"/>
      <c r="I259" s="651" t="s">
        <v>1152</v>
      </c>
      <c r="J259" s="571"/>
      <c r="K259" s="1500"/>
      <c r="L259" s="214"/>
      <c r="M259" s="341"/>
      <c r="N259" s="334"/>
      <c r="O259" s="1624"/>
      <c r="P259" s="1624"/>
      <c r="AH259" s="1631">
        <v>0</v>
      </c>
    </row>
    <row s="1635" customFormat="1" customHeight="1" ht="0.75" hidden="1">
      <c r="A260" s="1780"/>
      <c r="B260" s="1780"/>
      <c r="C260" s="369" t="s">
        <v>1162</v>
      </c>
      <c r="D260" s="2462"/>
      <c r="E260" s="2204"/>
      <c r="F260" s="2383"/>
      <c r="G260" s="400"/>
      <c r="H260" s="1500"/>
      <c r="I260" s="651"/>
      <c r="J260" s="571"/>
      <c r="K260" s="1500"/>
      <c r="L260" s="214"/>
      <c r="M260" s="341"/>
      <c r="N260" s="334"/>
      <c r="O260" s="1624"/>
      <c r="P260" s="1624"/>
      <c r="AH260" s="1631">
        <v>0</v>
      </c>
    </row>
    <row s="1635" customFormat="1" customHeight="1" ht="18.75" hidden="1">
      <c r="A261" s="1780" t="s">
        <v>246</v>
      </c>
      <c r="B261" s="1780" t="s">
        <v>247</v>
      </c>
      <c r="C261" s="369"/>
      <c r="D261" s="2462"/>
      <c r="E261" s="2204"/>
      <c r="F261" s="2383" t="str">
        <f>INDEX(PT_DIFFERENTIATION_VTAR,MATCH(A261,PT_DIFFERENTIATION_VTAR_ID,0))</f>
        <v>Тариф на подвоз воды</v>
      </c>
      <c r="G261" s="2427" t="str">
        <f>INDEX(PT_DIFFERENTIATION_NTAR,MATCH(B261,PT_DIFFERENTIATION_NTAR_ID,0))</f>
        <v/>
      </c>
      <c r="H261" s="1862"/>
      <c r="I261" s="1739"/>
      <c r="J261" s="1773"/>
      <c r="K261" s="1778"/>
      <c r="L261" s="1862" t="s">
        <v>312</v>
      </c>
      <c r="M261" s="341"/>
      <c r="N261" s="334"/>
      <c r="O261" s="1624"/>
      <c r="P261" s="1624"/>
      <c r="AH261" s="1631">
        <v>0</v>
      </c>
    </row>
    <row s="1635" customFormat="1" customHeight="1" ht="18.75" hidden="1">
      <c r="A262" s="1780"/>
      <c r="B262" s="1780"/>
      <c r="C262" s="369" t="s">
        <v>1153</v>
      </c>
      <c r="D262" s="2462"/>
      <c r="E262" s="2204"/>
      <c r="F262" s="2383"/>
      <c r="G262" s="2427"/>
      <c r="H262" s="1500"/>
      <c r="I262" s="651" t="s">
        <v>1152</v>
      </c>
      <c r="J262" s="571"/>
      <c r="K262" s="1500"/>
      <c r="L262" s="214"/>
      <c r="M262" s="341"/>
      <c r="N262" s="334"/>
      <c r="O262" s="1624"/>
      <c r="P262" s="1624"/>
      <c r="AH262" s="1631">
        <v>0</v>
      </c>
    </row>
    <row s="1635" customFormat="1" customHeight="1" ht="0.75" hidden="1">
      <c r="A263" s="1780"/>
      <c r="B263" s="1780"/>
      <c r="C263" s="369" t="s">
        <v>1162</v>
      </c>
      <c r="D263" s="2462"/>
      <c r="E263" s="2204"/>
      <c r="F263" s="2383"/>
      <c r="G263" s="400"/>
      <c r="H263" s="1500"/>
      <c r="I263" s="651"/>
      <c r="J263" s="571"/>
      <c r="K263" s="1500"/>
      <c r="L263" s="214"/>
      <c r="M263" s="341"/>
      <c r="N263" s="334"/>
      <c r="O263" s="1624"/>
      <c r="P263" s="1624"/>
      <c r="AH263" s="1631">
        <v>0</v>
      </c>
    </row>
    <row s="1635" customFormat="1" customHeight="1" ht="18.75" hidden="1">
      <c r="A264" s="1780" t="s">
        <v>251</v>
      </c>
      <c r="B264" s="1780" t="s">
        <v>252</v>
      </c>
      <c r="C264" s="369"/>
      <c r="D264" s="2462"/>
      <c r="E264" s="2204"/>
      <c r="F264" s="2383" t="str">
        <f>INDEX(PT_DIFFERENTIATION_VTAR,MATCH(A264,PT_DIFFERENTIATION_VTAR_ID,0))</f>
        <v>Тариф на подключение (технологическое присоединение) к централизованной системе холодного водоснабжения</v>
      </c>
      <c r="G264" s="2427" t="str">
        <f>INDEX(PT_DIFFERENTIATION_NTAR,MATCH(B264,PT_DIFFERENTIATION_NTAR_ID,0))</f>
        <v/>
      </c>
      <c r="H264" s="1862"/>
      <c r="I264" s="1739"/>
      <c r="J264" s="1773"/>
      <c r="K264" s="1778"/>
      <c r="L264" s="1862" t="s">
        <v>312</v>
      </c>
      <c r="M264" s="341"/>
      <c r="N264" s="334"/>
      <c r="O264" s="1624"/>
      <c r="P264" s="1624"/>
      <c r="AH264" s="1631">
        <v>0</v>
      </c>
    </row>
    <row s="1635" customFormat="1" customHeight="1" ht="18.75" hidden="1">
      <c r="A265" s="1780"/>
      <c r="B265" s="1780"/>
      <c r="C265" s="369" t="s">
        <v>1153</v>
      </c>
      <c r="D265" s="2462"/>
      <c r="E265" s="2204"/>
      <c r="F265" s="2383"/>
      <c r="G265" s="2427"/>
      <c r="H265" s="1500"/>
      <c r="I265" s="651" t="s">
        <v>1152</v>
      </c>
      <c r="J265" s="571"/>
      <c r="K265" s="1500"/>
      <c r="L265" s="214"/>
      <c r="M265" s="341"/>
      <c r="N265" s="334"/>
      <c r="O265" s="1624"/>
      <c r="P265" s="1624"/>
      <c r="AH265" s="1631">
        <v>0</v>
      </c>
    </row>
    <row s="1635" customFormat="1" customHeight="1" ht="0.75" hidden="1">
      <c r="A266" s="1780"/>
      <c r="B266" s="1780"/>
      <c r="C266" s="369" t="s">
        <v>1162</v>
      </c>
      <c r="D266" s="2462"/>
      <c r="E266" s="2204"/>
      <c r="F266" s="2383"/>
      <c r="G266" s="400"/>
      <c r="H266" s="1500"/>
      <c r="I266" s="651"/>
      <c r="J266" s="571"/>
      <c r="K266" s="1500"/>
      <c r="L266" s="214"/>
      <c r="M266" s="341"/>
      <c r="N266" s="334"/>
      <c r="O266" s="1624"/>
      <c r="P266" s="1624"/>
      <c r="AH266" s="1631">
        <v>0</v>
      </c>
    </row>
    <row s="1635" customFormat="1" customHeight="1" ht="18.75" hidden="1">
      <c r="A267" s="1780" t="s">
        <v>256</v>
      </c>
      <c r="B267" s="1780" t="s">
        <v>257</v>
      </c>
      <c r="C267" s="369"/>
      <c r="D267" s="2462"/>
      <c r="E267" s="2204"/>
      <c r="F267" s="2383" t="str">
        <f>INDEX(PT_DIFFERENTIATION_VTAR,MATCH(A267,PT_DIFFERENTIATION_VTAR_ID,0))</f>
        <v>Тариф на горячую воду (горячее водоснабжение)</v>
      </c>
      <c r="G267" s="2427" t="str">
        <f>INDEX(PT_DIFFERENTIATION_NTAR,MATCH(B267,PT_DIFFERENTIATION_NTAR_ID,0))</f>
        <v/>
      </c>
      <c r="H267" s="1862"/>
      <c r="I267" s="1739"/>
      <c r="J267" s="1773"/>
      <c r="K267" s="1778"/>
      <c r="L267" s="1862" t="s">
        <v>312</v>
      </c>
      <c r="M267" s="341"/>
      <c r="N267" s="334"/>
      <c r="O267" s="1624"/>
      <c r="P267" s="1624"/>
      <c r="AH267" s="1631">
        <v>0</v>
      </c>
    </row>
    <row s="1635" customFormat="1" customHeight="1" ht="18.75" hidden="1">
      <c r="A268" s="1780"/>
      <c r="B268" s="1780"/>
      <c r="C268" s="369" t="s">
        <v>1153</v>
      </c>
      <c r="D268" s="2462"/>
      <c r="E268" s="2204"/>
      <c r="F268" s="2383"/>
      <c r="G268" s="2427"/>
      <c r="H268" s="1500"/>
      <c r="I268" s="651" t="s">
        <v>1152</v>
      </c>
      <c r="J268" s="571"/>
      <c r="K268" s="1500"/>
      <c r="L268" s="214"/>
      <c r="M268" s="341"/>
      <c r="N268" s="334"/>
      <c r="O268" s="1624"/>
      <c r="P268" s="1624"/>
      <c r="AH268" s="1631">
        <v>0</v>
      </c>
    </row>
    <row s="1635" customFormat="1" customHeight="1" ht="0.75" hidden="1">
      <c r="A269" s="1780"/>
      <c r="B269" s="1780"/>
      <c r="C269" s="369" t="s">
        <v>1162</v>
      </c>
      <c r="D269" s="2462"/>
      <c r="E269" s="2204"/>
      <c r="F269" s="2383"/>
      <c r="G269" s="400"/>
      <c r="H269" s="1500"/>
      <c r="I269" s="651"/>
      <c r="J269" s="571"/>
      <c r="K269" s="1500"/>
      <c r="L269" s="214"/>
      <c r="M269" s="341"/>
      <c r="N269" s="334"/>
      <c r="O269" s="1624"/>
      <c r="P269" s="1624"/>
      <c r="AH269" s="1631">
        <v>0</v>
      </c>
    </row>
    <row s="1635" customFormat="1" customHeight="1" ht="18.75" hidden="1">
      <c r="A270" s="1780" t="s">
        <v>261</v>
      </c>
      <c r="B270" s="1780" t="s">
        <v>262</v>
      </c>
      <c r="C270" s="369"/>
      <c r="D270" s="2462"/>
      <c r="E270" s="2204"/>
      <c r="F270" s="2383" t="str">
        <f>INDEX(PT_DIFFERENTIATION_VTAR,MATCH(A270,PT_DIFFERENTIATION_VTAR_ID,0))</f>
        <v>Тариф на транспортировку горячей воды</v>
      </c>
      <c r="G270" s="2427" t="str">
        <f>INDEX(PT_DIFFERENTIATION_NTAR,MATCH(B270,PT_DIFFERENTIATION_NTAR_ID,0))</f>
        <v/>
      </c>
      <c r="H270" s="1862"/>
      <c r="I270" s="1739"/>
      <c r="J270" s="1773"/>
      <c r="K270" s="1778"/>
      <c r="L270" s="1862" t="s">
        <v>312</v>
      </c>
      <c r="M270" s="341"/>
      <c r="N270" s="334"/>
      <c r="O270" s="1624"/>
      <c r="P270" s="1624"/>
      <c r="AH270" s="1631">
        <v>0</v>
      </c>
    </row>
    <row s="1635" customFormat="1" customHeight="1" ht="18.75" hidden="1">
      <c r="A271" s="1780"/>
      <c r="B271" s="1780"/>
      <c r="C271" s="369" t="s">
        <v>1153</v>
      </c>
      <c r="D271" s="2462"/>
      <c r="E271" s="2204"/>
      <c r="F271" s="2383"/>
      <c r="G271" s="2427"/>
      <c r="H271" s="1500"/>
      <c r="I271" s="651" t="s">
        <v>1152</v>
      </c>
      <c r="J271" s="571"/>
      <c r="K271" s="1500"/>
      <c r="L271" s="214"/>
      <c r="M271" s="341"/>
      <c r="N271" s="334"/>
      <c r="O271" s="1624"/>
      <c r="P271" s="1624"/>
      <c r="AH271" s="1631">
        <v>0</v>
      </c>
    </row>
    <row s="1635" customFormat="1" customHeight="1" ht="0.75" hidden="1">
      <c r="A272" s="1780"/>
      <c r="B272" s="1780"/>
      <c r="C272" s="369" t="s">
        <v>1162</v>
      </c>
      <c r="D272" s="2462"/>
      <c r="E272" s="2204"/>
      <c r="F272" s="2383"/>
      <c r="G272" s="400"/>
      <c r="H272" s="1500"/>
      <c r="I272" s="651"/>
      <c r="J272" s="571"/>
      <c r="K272" s="1500"/>
      <c r="L272" s="214"/>
      <c r="M272" s="341"/>
      <c r="N272" s="334"/>
      <c r="O272" s="1624"/>
      <c r="P272" s="1624"/>
      <c r="AH272" s="1631">
        <v>0</v>
      </c>
    </row>
    <row s="1635" customFormat="1" customHeight="1" ht="18.75" hidden="1">
      <c r="A273" s="1780" t="s">
        <v>266</v>
      </c>
      <c r="B273" s="1780" t="s">
        <v>267</v>
      </c>
      <c r="C273" s="369"/>
      <c r="D273" s="2462"/>
      <c r="E273" s="2204"/>
      <c r="F273" s="2383" t="str">
        <f>INDEX(PT_DIFFERENTIATION_VTAR,MATCH(A273,PT_DIFFERENTIATION_VTAR_ID,0))</f>
        <v>Тариф на подключение (технологическое присоединение) к централизованной системе горячего водоснабжения</v>
      </c>
      <c r="G273" s="2427" t="str">
        <f>INDEX(PT_DIFFERENTIATION_NTAR,MATCH(B273,PT_DIFFERENTIATION_NTAR_ID,0))</f>
        <v/>
      </c>
      <c r="H273" s="1862"/>
      <c r="I273" s="1739"/>
      <c r="J273" s="1773"/>
      <c r="K273" s="1778"/>
      <c r="L273" s="1862" t="s">
        <v>312</v>
      </c>
      <c r="M273" s="341"/>
      <c r="N273" s="334"/>
      <c r="O273" s="1624"/>
      <c r="P273" s="1624"/>
      <c r="AH273" s="1631">
        <v>0</v>
      </c>
    </row>
    <row s="1635" customFormat="1" customHeight="1" ht="18.75" hidden="1">
      <c r="A274" s="1780"/>
      <c r="B274" s="1780"/>
      <c r="C274" s="369" t="s">
        <v>1153</v>
      </c>
      <c r="D274" s="2462"/>
      <c r="E274" s="2204"/>
      <c r="F274" s="2383"/>
      <c r="G274" s="2427"/>
      <c r="H274" s="1500"/>
      <c r="I274" s="651" t="s">
        <v>1152</v>
      </c>
      <c r="J274" s="571"/>
      <c r="K274" s="1500"/>
      <c r="L274" s="214"/>
      <c r="M274" s="341"/>
      <c r="N274" s="334"/>
      <c r="O274" s="1624"/>
      <c r="P274" s="1624"/>
      <c r="AH274" s="1631">
        <v>0</v>
      </c>
    </row>
    <row s="1635" customFormat="1" customHeight="1" ht="0.75" hidden="1">
      <c r="A275" s="1780"/>
      <c r="B275" s="1780"/>
      <c r="C275" s="369" t="s">
        <v>1162</v>
      </c>
      <c r="D275" s="2462"/>
      <c r="E275" s="2204"/>
      <c r="F275" s="2383"/>
      <c r="G275" s="400"/>
      <c r="H275" s="1500"/>
      <c r="I275" s="651"/>
      <c r="J275" s="571"/>
      <c r="K275" s="1500"/>
      <c r="L275" s="214"/>
      <c r="M275" s="341"/>
      <c r="N275" s="334"/>
      <c r="O275" s="1624"/>
      <c r="P275" s="1624"/>
      <c r="AH275" s="1631">
        <v>0</v>
      </c>
    </row>
    <row s="1635" customFormat="1" customHeight="1" ht="18.75" hidden="1">
      <c r="A276" s="1780" t="s">
        <v>271</v>
      </c>
      <c r="B276" s="1780" t="s">
        <v>272</v>
      </c>
      <c r="C276" s="369"/>
      <c r="D276" s="2462"/>
      <c r="E276" s="2204"/>
      <c r="F276" s="2383" t="str">
        <f>INDEX(PT_DIFFERENTIATION_VTAR,MATCH(A276,PT_DIFFERENTIATION_VTAR_ID,0))</f>
        <v>Тариф на водоотведение</v>
      </c>
      <c r="G276" s="2427" t="str">
        <f>INDEX(PT_DIFFERENTIATION_NTAR,MATCH(B276,PT_DIFFERENTIATION_NTAR_ID,0))</f>
        <v/>
      </c>
      <c r="H276" s="1862"/>
      <c r="I276" s="1739"/>
      <c r="J276" s="1773"/>
      <c r="K276" s="1778"/>
      <c r="L276" s="1862" t="s">
        <v>312</v>
      </c>
      <c r="M276" s="341"/>
      <c r="N276" s="334"/>
      <c r="O276" s="1624"/>
      <c r="P276" s="1624"/>
      <c r="AH276" s="1631">
        <v>0</v>
      </c>
    </row>
    <row s="1635" customFormat="1" customHeight="1" ht="18.75" hidden="1">
      <c r="A277" s="1780"/>
      <c r="B277" s="1780"/>
      <c r="C277" s="369" t="s">
        <v>1153</v>
      </c>
      <c r="D277" s="2462"/>
      <c r="E277" s="2204"/>
      <c r="F277" s="2383"/>
      <c r="G277" s="2427"/>
      <c r="H277" s="1500"/>
      <c r="I277" s="651" t="s">
        <v>1152</v>
      </c>
      <c r="J277" s="571"/>
      <c r="K277" s="1500"/>
      <c r="L277" s="214"/>
      <c r="M277" s="341"/>
      <c r="N277" s="334"/>
      <c r="O277" s="1624"/>
      <c r="P277" s="1624"/>
      <c r="AH277" s="1631">
        <v>0</v>
      </c>
    </row>
    <row s="1635" customFormat="1" customHeight="1" ht="0.75" hidden="1">
      <c r="A278" s="1780"/>
      <c r="B278" s="1780"/>
      <c r="C278" s="369" t="s">
        <v>1162</v>
      </c>
      <c r="D278" s="2462"/>
      <c r="E278" s="2204"/>
      <c r="F278" s="2383"/>
      <c r="G278" s="400"/>
      <c r="H278" s="1500"/>
      <c r="I278" s="651"/>
      <c r="J278" s="571"/>
      <c r="K278" s="1500"/>
      <c r="L278" s="214"/>
      <c r="M278" s="341"/>
      <c r="N278" s="334"/>
      <c r="O278" s="1624"/>
      <c r="P278" s="1624"/>
      <c r="AH278" s="1631">
        <v>0</v>
      </c>
    </row>
    <row s="1635" customFormat="1" customHeight="1" ht="18.75" hidden="1">
      <c r="A279" s="1780" t="s">
        <v>276</v>
      </c>
      <c r="B279" s="1780" t="s">
        <v>277</v>
      </c>
      <c r="C279" s="369"/>
      <c r="D279" s="2462"/>
      <c r="E279" s="2204"/>
      <c r="F279" s="2383" t="str">
        <f>INDEX(PT_DIFFERENTIATION_VTAR,MATCH(A279,PT_DIFFERENTIATION_VTAR_ID,0))</f>
        <v>Тариф на транспортировку сточных вод</v>
      </c>
      <c r="G279" s="2427" t="str">
        <f>INDEX(PT_DIFFERENTIATION_NTAR,MATCH(B279,PT_DIFFERENTIATION_NTAR_ID,0))</f>
        <v/>
      </c>
      <c r="H279" s="1862"/>
      <c r="I279" s="1739"/>
      <c r="J279" s="1773"/>
      <c r="K279" s="1778"/>
      <c r="L279" s="1862" t="s">
        <v>312</v>
      </c>
      <c r="M279" s="341"/>
      <c r="N279" s="334"/>
      <c r="O279" s="1624"/>
      <c r="P279" s="1624"/>
      <c r="AH279" s="1631">
        <v>0</v>
      </c>
    </row>
    <row s="1635" customFormat="1" customHeight="1" ht="18.75" hidden="1">
      <c r="A280" s="1780"/>
      <c r="B280" s="1780"/>
      <c r="C280" s="369" t="s">
        <v>1153</v>
      </c>
      <c r="D280" s="2462"/>
      <c r="E280" s="2204"/>
      <c r="F280" s="2383"/>
      <c r="G280" s="2427"/>
      <c r="H280" s="1500"/>
      <c r="I280" s="651" t="s">
        <v>1152</v>
      </c>
      <c r="J280" s="571"/>
      <c r="K280" s="1500"/>
      <c r="L280" s="214"/>
      <c r="M280" s="341"/>
      <c r="N280" s="334"/>
      <c r="O280" s="1624"/>
      <c r="P280" s="1624"/>
      <c r="AH280" s="1631">
        <v>0</v>
      </c>
    </row>
    <row s="1635" customFormat="1" customHeight="1" ht="0.75" hidden="1">
      <c r="A281" s="1780"/>
      <c r="B281" s="1780"/>
      <c r="C281" s="369" t="s">
        <v>1162</v>
      </c>
      <c r="D281" s="2462"/>
      <c r="E281" s="2204"/>
      <c r="F281" s="2383"/>
      <c r="G281" s="400"/>
      <c r="H281" s="1500"/>
      <c r="I281" s="651"/>
      <c r="J281" s="571"/>
      <c r="K281" s="1500"/>
      <c r="L281" s="214"/>
      <c r="M281" s="341"/>
      <c r="N281" s="334"/>
      <c r="O281" s="1624"/>
      <c r="P281" s="1624"/>
      <c r="AH281" s="1631">
        <v>0</v>
      </c>
    </row>
    <row s="1635" customFormat="1" customHeight="1" ht="18.75" hidden="1">
      <c r="A282" s="1780" t="s">
        <v>281</v>
      </c>
      <c r="B282" s="1780" t="s">
        <v>282</v>
      </c>
      <c r="C282" s="369"/>
      <c r="D282" s="2462"/>
      <c r="E282" s="2204"/>
      <c r="F282" s="2383" t="str">
        <f>INDEX(PT_DIFFERENTIATION_VTAR,MATCH(A282,PT_DIFFERENTIATION_VTAR_ID,0))</f>
        <v>Тариф на подключение (технологическое присоединение) к централизованной системе водоотведения</v>
      </c>
      <c r="G282" s="2427" t="str">
        <f>INDEX(PT_DIFFERENTIATION_NTAR,MATCH(B282,PT_DIFFERENTIATION_NTAR_ID,0))</f>
        <v/>
      </c>
      <c r="H282" s="1862"/>
      <c r="I282" s="1739"/>
      <c r="J282" s="1773"/>
      <c r="K282" s="1778"/>
      <c r="L282" s="1862" t="s">
        <v>312</v>
      </c>
      <c r="M282" s="341"/>
      <c r="N282" s="334"/>
      <c r="O282" s="1624"/>
      <c r="P282" s="1624"/>
      <c r="AH282" s="1631">
        <v>0</v>
      </c>
    </row>
    <row s="1635" customFormat="1" customHeight="1" ht="18.75" hidden="1">
      <c r="A283" s="1780"/>
      <c r="B283" s="1780"/>
      <c r="C283" s="369" t="s">
        <v>1153</v>
      </c>
      <c r="D283" s="2462"/>
      <c r="E283" s="2204"/>
      <c r="F283" s="2383"/>
      <c r="G283" s="2427"/>
      <c r="H283" s="1500"/>
      <c r="I283" s="651" t="s">
        <v>1152</v>
      </c>
      <c r="J283" s="571"/>
      <c r="K283" s="1500"/>
      <c r="L283" s="214"/>
      <c r="M283" s="341"/>
      <c r="N283" s="334"/>
      <c r="O283" s="1624"/>
      <c r="P283" s="1624"/>
      <c r="AH283" s="1631">
        <v>0</v>
      </c>
    </row>
    <row s="1635" customFormat="1" customHeight="1" ht="1.05">
      <c r="A284" s="1780"/>
      <c r="B284" s="1780"/>
      <c r="C284" s="369" t="s">
        <v>1162</v>
      </c>
      <c r="D284" s="2462"/>
      <c r="E284" s="2204"/>
      <c r="F284" s="2383"/>
      <c r="G284" s="400"/>
      <c r="H284" s="1500"/>
      <c r="I284" s="651"/>
      <c r="J284" s="571"/>
      <c r="K284" s="1500"/>
      <c r="L284" s="214"/>
      <c r="M284" s="341"/>
      <c r="N284" s="334"/>
      <c r="O284" s="1624"/>
      <c r="P284" s="1624"/>
      <c r="AH284" s="1631">
        <v>1</v>
      </c>
    </row>
    <row customHeight="1" ht="27.299999999999997">
      <c r="A285" s="1780"/>
      <c r="B285" s="1780"/>
      <c r="D285" s="376"/>
      <c r="E285" s="147" t="s">
        <v>92</v>
      </c>
      <c r="F285"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5" s="2460"/>
      <c r="H285" s="2460"/>
      <c r="I285" s="2460"/>
      <c r="J285" s="2460"/>
      <c r="K285" s="2460"/>
      <c r="L285" s="2460"/>
      <c r="M285" s="297"/>
      <c r="N285" s="334"/>
      <c r="AH285" s="374">
        <v>26</v>
      </c>
    </row>
    <row s="1635" customFormat="1" customHeight="1" ht="60.75" hidden="1">
      <c r="A286" s="1780" t="s">
        <v>155</v>
      </c>
      <c r="B286" s="1780" t="s">
        <v>156</v>
      </c>
      <c r="C286" s="369"/>
      <c r="D286" s="2462"/>
      <c r="E286" s="2204"/>
      <c r="F286" s="2383"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2427" t="str">
        <f>INDEX(PT_DIFFERENTIATION_NTAR,MATCH(B286,PT_DIFFERENTIATION_NTAR_ID,0))</f>
        <v/>
      </c>
      <c r="H286" s="1862"/>
      <c r="I286" s="1739"/>
      <c r="J286" s="1773"/>
      <c r="K286" s="1778"/>
      <c r="L286" s="1862" t="s">
        <v>312</v>
      </c>
      <c r="M286"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334"/>
      <c r="O286" s="1624"/>
      <c r="P286" s="1624"/>
      <c r="AH286" s="1631">
        <v>0</v>
      </c>
    </row>
    <row s="1635" customFormat="1" customHeight="1" ht="18.75" hidden="1">
      <c r="A287" s="1780"/>
      <c r="B287" s="1780"/>
      <c r="C287" s="369" t="s">
        <v>1153</v>
      </c>
      <c r="D287" s="2462"/>
      <c r="E287" s="2204"/>
      <c r="F287" s="2383"/>
      <c r="G287" s="2427"/>
      <c r="H287" s="1500"/>
      <c r="I287" s="651" t="s">
        <v>1152</v>
      </c>
      <c r="J287" s="571"/>
      <c r="K287" s="1500"/>
      <c r="L287" s="214"/>
      <c r="M287" s="2170"/>
      <c r="N287" s="334"/>
      <c r="O287" s="1624"/>
      <c r="P287" s="1624"/>
      <c r="AH287" s="1631">
        <v>0</v>
      </c>
    </row>
    <row s="1635" customFormat="1" customHeight="1" ht="0.75" hidden="1">
      <c r="A288" s="1780"/>
      <c r="B288" s="1780"/>
      <c r="C288" s="369" t="s">
        <v>1162</v>
      </c>
      <c r="D288" s="2462"/>
      <c r="E288" s="2204"/>
      <c r="F288" s="2383"/>
      <c r="G288" s="400"/>
      <c r="H288" s="1500"/>
      <c r="I288" s="651"/>
      <c r="J288" s="571"/>
      <c r="K288" s="1500"/>
      <c r="L288" s="214"/>
      <c r="M288" s="2170"/>
      <c r="N288" s="334"/>
      <c r="O288" s="1624"/>
      <c r="P288" s="1624"/>
      <c r="AH288" s="1631">
        <v>0</v>
      </c>
    </row>
    <row s="1635" customFormat="1" customHeight="1" ht="112.5">
      <c r="A289" s="1780" t="s">
        <v>163</v>
      </c>
      <c r="B289" s="1780" t="s">
        <v>164</v>
      </c>
      <c r="C289" s="369"/>
      <c r="D289" s="2462"/>
      <c r="E289" s="2204"/>
      <c r="F289" s="2383" t="str">
        <f>INDEX(PT_DIFFERENTIATION_VTAR,MATCH(A289,PT_DIFFERENTIATION_VTAR_ID,0))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9" s="2427" t="str">
        <f>INDEX(PT_DIFFERENTIATION_NTAR,MATCH(B289,PT_DIFFERENTIATION_NTAR_ID,0))</f>
        <v>Тариф на тепловую энергию</v>
      </c>
      <c r="H289" s="1862"/>
      <c r="I289" s="1739">
        <v>46388</v>
      </c>
      <c r="J289" s="1773">
        <v>46752</v>
      </c>
      <c r="K289" s="1778">
        <v>0</v>
      </c>
      <c r="L289" s="1862" t="s">
        <v>312</v>
      </c>
      <c r="M289" s="2171"/>
      <c r="N289" s="334"/>
      <c r="O289" s="1624"/>
      <c r="P289" s="1624"/>
      <c r="AH289" s="1631">
        <v>0</v>
      </c>
    </row>
    <row s="1635" customFormat="1" customHeight="1" ht="56.25">
      <c r="A290" s="1823"/>
      <c r="B290" s="1823"/>
      <c r="C290" s="1687"/>
      <c r="D290" s="344"/>
      <c r="E290" s="1031"/>
      <c r="F290" s="1031"/>
      <c r="G290" s="1031"/>
      <c r="H290" s="2577" t="s">
        <v>451</v>
      </c>
      <c r="I290" s="1739">
        <v>46753</v>
      </c>
      <c r="J290" s="1773">
        <v>47118</v>
      </c>
      <c r="K290" s="1778">
        <v>0</v>
      </c>
      <c r="L290" s="2271" t="s">
        <v>312</v>
      </c>
      <c r="M290" s="2318"/>
      <c r="N290" s="618"/>
      <c r="O290" s="1624"/>
      <c r="P290" s="1624"/>
      <c r="Q290" s="1635"/>
      <c r="R290" s="1635"/>
      <c r="S290" s="1635"/>
      <c r="T290" s="1635"/>
      <c r="U290" s="1635"/>
      <c r="V290" s="1635"/>
      <c r="W290" s="1635"/>
      <c r="X290" s="1635"/>
      <c r="Y290" s="1635"/>
      <c r="Z290" s="1635"/>
      <c r="AA290" s="1635"/>
      <c r="AB290" s="1635"/>
      <c r="AC290" s="1635"/>
      <c r="AD290" s="1635"/>
      <c r="AE290" s="1635"/>
      <c r="AF290" s="1635"/>
      <c r="AG290" s="1635"/>
      <c r="AH290" s="1635">
        <v>0</v>
      </c>
    </row>
    <row s="1635" customFormat="1" customHeight="1" ht="56.25">
      <c r="A291" s="1823"/>
      <c r="B291" s="1823"/>
      <c r="C291" s="1687"/>
      <c r="D291" s="344"/>
      <c r="E291" s="1031"/>
      <c r="F291" s="1031"/>
      <c r="G291" s="1031"/>
      <c r="H291" s="2577" t="s">
        <v>451</v>
      </c>
      <c r="I291" s="1739">
        <v>47119</v>
      </c>
      <c r="J291" s="1773">
        <v>47483</v>
      </c>
      <c r="K291" s="1778">
        <v>0</v>
      </c>
      <c r="L291" s="2271" t="s">
        <v>312</v>
      </c>
      <c r="M291" s="2318"/>
      <c r="N291" s="618"/>
      <c r="O291" s="1624"/>
      <c r="P291" s="1624"/>
      <c r="Q291" s="1635"/>
      <c r="R291" s="1635"/>
      <c r="S291" s="1635"/>
      <c r="T291" s="1635"/>
      <c r="U291" s="1635"/>
      <c r="V291" s="1635"/>
      <c r="W291" s="1635"/>
      <c r="X291" s="1635"/>
      <c r="Y291" s="1635"/>
      <c r="Z291" s="1635"/>
      <c r="AA291" s="1635"/>
      <c r="AB291" s="1635"/>
      <c r="AC291" s="1635"/>
      <c r="AD291" s="1635"/>
      <c r="AE291" s="1635"/>
      <c r="AF291" s="1635"/>
      <c r="AG291" s="1635"/>
      <c r="AH291" s="1635">
        <v>0</v>
      </c>
    </row>
    <row s="1635" customFormat="1" customHeight="1" ht="18.75">
      <c r="A292" s="1780"/>
      <c r="B292" s="1780"/>
      <c r="C292" s="369" t="s">
        <v>1153</v>
      </c>
      <c r="D292" s="2462"/>
      <c r="E292" s="2204"/>
      <c r="F292" s="2383"/>
      <c r="G292" s="2427"/>
      <c r="H292" s="1500"/>
      <c r="I292" s="651" t="s">
        <v>1152</v>
      </c>
      <c r="J292" s="571"/>
      <c r="K292" s="1500"/>
      <c r="L292" s="214"/>
      <c r="M292" s="1861"/>
      <c r="N292" s="334"/>
      <c r="O292" s="1624"/>
      <c r="P292" s="1624"/>
      <c r="AH292" s="1631">
        <v>0</v>
      </c>
    </row>
    <row s="1635" customFormat="1" customHeight="1" ht="0.75">
      <c r="A293" s="1780"/>
      <c r="B293" s="1780"/>
      <c r="C293" s="369" t="s">
        <v>1162</v>
      </c>
      <c r="D293" s="2462"/>
      <c r="E293" s="2204"/>
      <c r="F293" s="2383"/>
      <c r="G293" s="400"/>
      <c r="H293" s="1500"/>
      <c r="I293" s="651"/>
      <c r="J293" s="571"/>
      <c r="K293" s="1500"/>
      <c r="L293" s="214"/>
      <c r="M293" s="341"/>
      <c r="N293" s="334"/>
      <c r="O293" s="1624"/>
      <c r="P293" s="1624"/>
      <c r="AH293" s="1631">
        <v>0</v>
      </c>
    </row>
    <row s="1635" customFormat="1" customHeight="1" ht="45">
      <c r="A294" s="1780" t="s">
        <v>175</v>
      </c>
      <c r="B294" s="1780" t="s">
        <v>176</v>
      </c>
      <c r="C294" s="369"/>
      <c r="D294" s="2462"/>
      <c r="E294" s="2204"/>
      <c r="F294" s="2383" t="str">
        <f>INDEX(PT_DIFFERENTIATION_VTAR,MATCH(A294,PT_DIFFERENTIATION_VTAR_ID,0))</f>
        <v>Тарифы на теплоноситель, поставляемый теплоснабжающими организациями потребителям, другим теплоснабжающим организациям</v>
      </c>
      <c r="G294" s="2427" t="str">
        <f>INDEX(PT_DIFFERENTIATION_NTAR,MATCH(B294,PT_DIFFERENTIATION_NTAR_ID,0))</f>
        <v>Тариф на теплоноситель</v>
      </c>
      <c r="H294" s="1862"/>
      <c r="I294" s="1739">
        <v>46388</v>
      </c>
      <c r="J294" s="1773">
        <v>46752</v>
      </c>
      <c r="K294" s="1778">
        <v>0</v>
      </c>
      <c r="L294" s="1862" t="s">
        <v>312</v>
      </c>
      <c r="M294" s="341"/>
      <c r="N294" s="334"/>
      <c r="O294" s="1624"/>
      <c r="P294" s="1624"/>
      <c r="AH294" s="1631">
        <v>0</v>
      </c>
    </row>
    <row s="1635" customFormat="1" customHeight="1" ht="56.25">
      <c r="A295" s="1823"/>
      <c r="B295" s="1823"/>
      <c r="C295" s="1687"/>
      <c r="D295" s="344"/>
      <c r="E295" s="1031"/>
      <c r="F295" s="1031"/>
      <c r="G295" s="1031"/>
      <c r="H295" s="2577" t="s">
        <v>451</v>
      </c>
      <c r="I295" s="1739">
        <v>46753</v>
      </c>
      <c r="J295" s="1773">
        <v>47118</v>
      </c>
      <c r="K295" s="1778">
        <v>0</v>
      </c>
      <c r="L295" s="2271" t="s">
        <v>312</v>
      </c>
      <c r="M295" s="2318"/>
      <c r="N295" s="618"/>
      <c r="O295" s="1624"/>
      <c r="P295" s="1624"/>
      <c r="Q295" s="1635"/>
      <c r="R295" s="1635"/>
      <c r="S295" s="1635"/>
      <c r="T295" s="1635"/>
      <c r="U295" s="1635"/>
      <c r="V295" s="1635"/>
      <c r="W295" s="1635"/>
      <c r="X295" s="1635"/>
      <c r="Y295" s="1635"/>
      <c r="Z295" s="1635"/>
      <c r="AA295" s="1635"/>
      <c r="AB295" s="1635"/>
      <c r="AC295" s="1635"/>
      <c r="AD295" s="1635"/>
      <c r="AE295" s="1635"/>
      <c r="AF295" s="1635"/>
      <c r="AG295" s="1635"/>
      <c r="AH295" s="1635">
        <v>0</v>
      </c>
    </row>
    <row s="1635" customFormat="1" customHeight="1" ht="56.25">
      <c r="A296" s="1823"/>
      <c r="B296" s="1823"/>
      <c r="C296" s="1687"/>
      <c r="D296" s="344"/>
      <c r="E296" s="1031"/>
      <c r="F296" s="1031"/>
      <c r="G296" s="1031"/>
      <c r="H296" s="2577" t="s">
        <v>451</v>
      </c>
      <c r="I296" s="1739">
        <v>47119</v>
      </c>
      <c r="J296" s="1773">
        <v>47483</v>
      </c>
      <c r="K296" s="1778">
        <v>0</v>
      </c>
      <c r="L296" s="2271" t="s">
        <v>312</v>
      </c>
      <c r="M296" s="2318"/>
      <c r="N296" s="618"/>
      <c r="O296" s="1624"/>
      <c r="P296" s="1624"/>
      <c r="Q296" s="1635"/>
      <c r="R296" s="1635"/>
      <c r="S296" s="1635"/>
      <c r="T296" s="1635"/>
      <c r="U296" s="1635"/>
      <c r="V296" s="1635"/>
      <c r="W296" s="1635"/>
      <c r="X296" s="1635"/>
      <c r="Y296" s="1635"/>
      <c r="Z296" s="1635"/>
      <c r="AA296" s="1635"/>
      <c r="AB296" s="1635"/>
      <c r="AC296" s="1635"/>
      <c r="AD296" s="1635"/>
      <c r="AE296" s="1635"/>
      <c r="AF296" s="1635"/>
      <c r="AG296" s="1635"/>
      <c r="AH296" s="1635">
        <v>0</v>
      </c>
    </row>
    <row s="1635" customFormat="1" customHeight="1" ht="18.75">
      <c r="A297" s="1780"/>
      <c r="B297" s="1780"/>
      <c r="C297" s="369" t="s">
        <v>1153</v>
      </c>
      <c r="D297" s="2462"/>
      <c r="E297" s="2204"/>
      <c r="F297" s="2383"/>
      <c r="G297" s="2427"/>
      <c r="H297" s="1500"/>
      <c r="I297" s="651" t="s">
        <v>1152</v>
      </c>
      <c r="J297" s="571"/>
      <c r="K297" s="1500"/>
      <c r="L297" s="214"/>
      <c r="M297" s="341"/>
      <c r="N297" s="334"/>
      <c r="O297" s="1624"/>
      <c r="P297" s="1624"/>
      <c r="AH297" s="1631">
        <v>0</v>
      </c>
    </row>
    <row s="1635" customFormat="1" customHeight="1" ht="0.75">
      <c r="A298" s="1780"/>
      <c r="B298" s="1780"/>
      <c r="C298" s="369" t="s">
        <v>1162</v>
      </c>
      <c r="D298" s="2462"/>
      <c r="E298" s="2204"/>
      <c r="F298" s="2383"/>
      <c r="G298" s="400"/>
      <c r="H298" s="1500"/>
      <c r="I298" s="651"/>
      <c r="J298" s="571"/>
      <c r="K298" s="1500"/>
      <c r="L298" s="214"/>
      <c r="M298" s="341"/>
      <c r="N298" s="334"/>
      <c r="O298" s="1624"/>
      <c r="P298" s="1624"/>
      <c r="AH298" s="1631">
        <v>0</v>
      </c>
    </row>
    <row s="1635" customFormat="1" customHeight="1" ht="45" hidden="1">
      <c r="A299" s="1780" t="s">
        <v>181</v>
      </c>
      <c r="B299" s="1780" t="s">
        <v>182</v>
      </c>
      <c r="C299" s="369"/>
      <c r="D299" s="2462"/>
      <c r="E299" s="2204"/>
      <c r="F299" s="2383" t="str">
        <f>INDEX(PT_DIFFERENTIATION_VTAR,MATCH(A299,PT_DIFFERENTIATION_VTAR_ID,0))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9" s="2427" t="str">
        <f>INDEX(PT_DIFFERENTIATION_NTAR,MATCH(B299,PT_DIFFERENTIATION_NTAR_ID,0))</f>
        <v/>
      </c>
      <c r="H299" s="1862"/>
      <c r="I299" s="1739"/>
      <c r="J299" s="1773"/>
      <c r="K299" s="1778"/>
      <c r="L299" s="1862" t="s">
        <v>312</v>
      </c>
      <c r="M299" s="341"/>
      <c r="N299" s="334"/>
      <c r="O299" s="1624"/>
      <c r="P299" s="1624"/>
      <c r="AH299" s="1631">
        <v>0</v>
      </c>
    </row>
    <row s="1635" customFormat="1" customHeight="1" ht="18.75" hidden="1">
      <c r="A300" s="1780"/>
      <c r="B300" s="1780"/>
      <c r="C300" s="369" t="s">
        <v>1153</v>
      </c>
      <c r="D300" s="2462"/>
      <c r="E300" s="2204"/>
      <c r="F300" s="2383"/>
      <c r="G300" s="2427"/>
      <c r="H300" s="1500"/>
      <c r="I300" s="651" t="s">
        <v>1152</v>
      </c>
      <c r="J300" s="571"/>
      <c r="K300" s="1500"/>
      <c r="L300" s="214"/>
      <c r="M300" s="341"/>
      <c r="N300" s="334"/>
      <c r="O300" s="1624"/>
      <c r="P300" s="1624"/>
      <c r="AH300" s="1631">
        <v>0</v>
      </c>
    </row>
    <row s="1635" customFormat="1" customHeight="1" ht="0.75" hidden="1">
      <c r="A301" s="1780"/>
      <c r="B301" s="1780"/>
      <c r="C301" s="369" t="s">
        <v>1162</v>
      </c>
      <c r="D301" s="2462"/>
      <c r="E301" s="2204"/>
      <c r="F301" s="2383"/>
      <c r="G301" s="400"/>
      <c r="H301" s="1500"/>
      <c r="I301" s="651"/>
      <c r="J301" s="571"/>
      <c r="K301" s="1500"/>
      <c r="L301" s="214"/>
      <c r="M301" s="341"/>
      <c r="N301" s="334"/>
      <c r="O301" s="1624"/>
      <c r="P301" s="1624"/>
      <c r="AH301" s="1631">
        <v>0</v>
      </c>
    </row>
    <row s="1635" customFormat="1" customHeight="1" ht="18.75" hidden="1">
      <c r="A302" s="1780" t="s">
        <v>187</v>
      </c>
      <c r="B302" s="1780" t="s">
        <v>188</v>
      </c>
      <c r="C302" s="369"/>
      <c r="D302" s="2462"/>
      <c r="E302" s="2204"/>
      <c r="F302" s="2383" t="str">
        <f>INDEX(PT_DIFFERENTIATION_VTAR,MATCH(A302,PT_DIFFERENTIATION_VTAR_ID,0))</f>
        <v>Тарифы на услуги по передаче тепловой энергии</v>
      </c>
      <c r="G302" s="2427" t="str">
        <f>INDEX(PT_DIFFERENTIATION_NTAR,MATCH(B302,PT_DIFFERENTIATION_NTAR_ID,0))</f>
        <v/>
      </c>
      <c r="H302" s="1862"/>
      <c r="I302" s="1739"/>
      <c r="J302" s="1773"/>
      <c r="K302" s="1778"/>
      <c r="L302" s="1862" t="s">
        <v>312</v>
      </c>
      <c r="M302" s="341"/>
      <c r="N302" s="334"/>
      <c r="O302" s="1624"/>
      <c r="P302" s="1624"/>
      <c r="AH302" s="1631">
        <v>0</v>
      </c>
    </row>
    <row s="1635" customFormat="1" customHeight="1" ht="18.75" hidden="1">
      <c r="A303" s="1780"/>
      <c r="B303" s="1780"/>
      <c r="C303" s="369" t="s">
        <v>1153</v>
      </c>
      <c r="D303" s="2462"/>
      <c r="E303" s="2204"/>
      <c r="F303" s="2383"/>
      <c r="G303" s="2427"/>
      <c r="H303" s="1500"/>
      <c r="I303" s="651" t="s">
        <v>1152</v>
      </c>
      <c r="J303" s="571"/>
      <c r="K303" s="1500"/>
      <c r="L303" s="214"/>
      <c r="M303" s="341"/>
      <c r="N303" s="334"/>
      <c r="O303" s="1624"/>
      <c r="P303" s="1624"/>
      <c r="AH303" s="1631">
        <v>0</v>
      </c>
    </row>
    <row s="1635" customFormat="1" customHeight="1" ht="0.75" hidden="1">
      <c r="A304" s="1780"/>
      <c r="B304" s="1780"/>
      <c r="C304" s="369" t="s">
        <v>1162</v>
      </c>
      <c r="D304" s="2462"/>
      <c r="E304" s="2204"/>
      <c r="F304" s="2383"/>
      <c r="G304" s="400"/>
      <c r="H304" s="1500"/>
      <c r="I304" s="651"/>
      <c r="J304" s="571"/>
      <c r="K304" s="1500"/>
      <c r="L304" s="214"/>
      <c r="M304" s="341"/>
      <c r="N304" s="334"/>
      <c r="O304" s="1624"/>
      <c r="P304" s="1624"/>
      <c r="AH304" s="1631">
        <v>0</v>
      </c>
    </row>
    <row s="1635" customFormat="1" customHeight="1" ht="18.75" hidden="1">
      <c r="A305" s="1780" t="s">
        <v>193</v>
      </c>
      <c r="B305" s="1780" t="s">
        <v>194</v>
      </c>
      <c r="C305" s="369"/>
      <c r="D305" s="2462"/>
      <c r="E305" s="2204"/>
      <c r="F305" s="2383" t="str">
        <f>INDEX(PT_DIFFERENTIATION_VTAR,MATCH(A305,PT_DIFFERENTIATION_VTAR_ID,0))</f>
        <v>Тарифы на услуги по передаче теплоносителя</v>
      </c>
      <c r="G305" s="2427" t="str">
        <f>INDEX(PT_DIFFERENTIATION_NTAR,MATCH(B305,PT_DIFFERENTIATION_NTAR_ID,0))</f>
        <v/>
      </c>
      <c r="H305" s="1862"/>
      <c r="I305" s="1739"/>
      <c r="J305" s="1773"/>
      <c r="K305" s="1778"/>
      <c r="L305" s="1862" t="s">
        <v>312</v>
      </c>
      <c r="M305" s="341"/>
      <c r="N305" s="334"/>
      <c r="O305" s="1624"/>
      <c r="P305" s="1624"/>
      <c r="AH305" s="1631">
        <v>0</v>
      </c>
    </row>
    <row s="1635" customFormat="1" customHeight="1" ht="18.75" hidden="1">
      <c r="A306" s="1780"/>
      <c r="B306" s="1780"/>
      <c r="C306" s="369" t="s">
        <v>1153</v>
      </c>
      <c r="D306" s="2462"/>
      <c r="E306" s="2204"/>
      <c r="F306" s="2383"/>
      <c r="G306" s="2427"/>
      <c r="H306" s="1500"/>
      <c r="I306" s="651" t="s">
        <v>1152</v>
      </c>
      <c r="J306" s="571"/>
      <c r="K306" s="1500"/>
      <c r="L306" s="214"/>
      <c r="M306" s="341"/>
      <c r="N306" s="334"/>
      <c r="O306" s="1624"/>
      <c r="P306" s="1624"/>
      <c r="AH306" s="1631">
        <v>0</v>
      </c>
    </row>
    <row s="1635" customFormat="1" customHeight="1" ht="0.75" hidden="1">
      <c r="A307" s="1780"/>
      <c r="B307" s="1780"/>
      <c r="C307" s="369" t="s">
        <v>1162</v>
      </c>
      <c r="D307" s="2462"/>
      <c r="E307" s="2204"/>
      <c r="F307" s="2383"/>
      <c r="G307" s="400"/>
      <c r="H307" s="1500"/>
      <c r="I307" s="651"/>
      <c r="J307" s="571"/>
      <c r="K307" s="1500"/>
      <c r="L307" s="214"/>
      <c r="M307" s="341"/>
      <c r="N307" s="334"/>
      <c r="O307" s="1624"/>
      <c r="P307" s="1624"/>
      <c r="AH307" s="1631">
        <v>0</v>
      </c>
    </row>
    <row s="1635" customFormat="1" customHeight="1" ht="18.75" hidden="1">
      <c r="A308" s="1780" t="s">
        <v>199</v>
      </c>
      <c r="B308" s="1780" t="s">
        <v>200</v>
      </c>
      <c r="C308" s="369"/>
      <c r="D308" s="2462"/>
      <c r="E308" s="2204"/>
      <c r="F308" s="2383" t="str">
        <f>INDEX(PT_DIFFERENTIATION_VTAR,MATCH(A308,PT_DIFFERENTIATION_VTAR_ID,0))</f>
        <v>Плата за услуги по поддержанию резервной тепловой мощности при отсутствии потребления тепловой энергии</v>
      </c>
      <c r="G308" s="2427" t="str">
        <f>INDEX(PT_DIFFERENTIATION_NTAR,MATCH(B308,PT_DIFFERENTIATION_NTAR_ID,0))</f>
        <v/>
      </c>
      <c r="H308" s="1862"/>
      <c r="I308" s="1739"/>
      <c r="J308" s="1773"/>
      <c r="K308" s="1778"/>
      <c r="L308" s="1862" t="s">
        <v>312</v>
      </c>
      <c r="M308" s="341"/>
      <c r="N308" s="334"/>
      <c r="O308" s="1624"/>
      <c r="P308" s="1624"/>
      <c r="AH308" s="1631">
        <v>0</v>
      </c>
    </row>
    <row s="1635" customFormat="1" customHeight="1" ht="18.75" hidden="1">
      <c r="A309" s="1780"/>
      <c r="B309" s="1780"/>
      <c r="C309" s="369" t="s">
        <v>1153</v>
      </c>
      <c r="D309" s="2462"/>
      <c r="E309" s="2204"/>
      <c r="F309" s="2383"/>
      <c r="G309" s="2427"/>
      <c r="H309" s="1500"/>
      <c r="I309" s="651" t="s">
        <v>1152</v>
      </c>
      <c r="J309" s="571"/>
      <c r="K309" s="1500"/>
      <c r="L309" s="214"/>
      <c r="M309" s="341"/>
      <c r="N309" s="334"/>
      <c r="O309" s="1624"/>
      <c r="P309" s="1624"/>
      <c r="AH309" s="1631">
        <v>0</v>
      </c>
    </row>
    <row s="1635" customFormat="1" customHeight="1" ht="0.75" hidden="1">
      <c r="A310" s="1780"/>
      <c r="B310" s="1780"/>
      <c r="C310" s="369" t="s">
        <v>1162</v>
      </c>
      <c r="D310" s="2462"/>
      <c r="E310" s="2204"/>
      <c r="F310" s="2383"/>
      <c r="G310" s="400"/>
      <c r="H310" s="1500"/>
      <c r="I310" s="651"/>
      <c r="J310" s="571"/>
      <c r="K310" s="1500"/>
      <c r="L310" s="214"/>
      <c r="M310" s="341"/>
      <c r="N310" s="334"/>
      <c r="O310" s="1624"/>
      <c r="P310" s="1624"/>
      <c r="AH310" s="1631">
        <v>0</v>
      </c>
    </row>
    <row s="1635" customFormat="1" customHeight="1" ht="18.75" hidden="1">
      <c r="A311" s="1780" t="s">
        <v>205</v>
      </c>
      <c r="B311" s="1780" t="s">
        <v>206</v>
      </c>
      <c r="C311" s="369"/>
      <c r="D311" s="2462"/>
      <c r="E311" s="2204"/>
      <c r="F311" s="2383" t="str">
        <f>INDEX(PT_DIFFERENTIATION_VTAR,MATCH(A311,PT_DIFFERENTIATION_VTAR_ID,0))</f>
        <v>Плата за подключение (технологическое присоединение) к системе теплоснабжения</v>
      </c>
      <c r="G311" s="2427" t="str">
        <f>INDEX(PT_DIFFERENTIATION_NTAR,MATCH(B311,PT_DIFFERENTIATION_NTAR_ID,0))</f>
        <v/>
      </c>
      <c r="H311" s="1862"/>
      <c r="I311" s="1739"/>
      <c r="J311" s="1773"/>
      <c r="K311" s="1778"/>
      <c r="L311" s="1862" t="s">
        <v>312</v>
      </c>
      <c r="M311" s="341"/>
      <c r="N311" s="334"/>
      <c r="O311" s="1624"/>
      <c r="P311" s="1624"/>
      <c r="AH311" s="1631">
        <v>0</v>
      </c>
    </row>
    <row s="1635" customFormat="1" customHeight="1" ht="18.75" hidden="1">
      <c r="A312" s="1780"/>
      <c r="B312" s="1780"/>
      <c r="C312" s="369" t="s">
        <v>1153</v>
      </c>
      <c r="D312" s="2462"/>
      <c r="E312" s="2204"/>
      <c r="F312" s="2383"/>
      <c r="G312" s="2427"/>
      <c r="H312" s="1500"/>
      <c r="I312" s="651" t="s">
        <v>1152</v>
      </c>
      <c r="J312" s="571"/>
      <c r="K312" s="1500"/>
      <c r="L312" s="214"/>
      <c r="M312" s="341"/>
      <c r="N312" s="334"/>
      <c r="O312" s="1624"/>
      <c r="P312" s="1624"/>
      <c r="AH312" s="1631">
        <v>0</v>
      </c>
    </row>
    <row s="1635" customFormat="1" customHeight="1" ht="0.75" hidden="1">
      <c r="A313" s="1780"/>
      <c r="B313" s="1780"/>
      <c r="C313" s="369" t="s">
        <v>1162</v>
      </c>
      <c r="D313" s="2462"/>
      <c r="E313" s="2204"/>
      <c r="F313" s="2383"/>
      <c r="G313" s="400"/>
      <c r="H313" s="1500"/>
      <c r="I313" s="651"/>
      <c r="J313" s="571"/>
      <c r="K313" s="1500"/>
      <c r="L313" s="214"/>
      <c r="M313" s="341"/>
      <c r="N313" s="334"/>
      <c r="O313" s="1624"/>
      <c r="P313" s="1624"/>
      <c r="AH313" s="1631">
        <v>0</v>
      </c>
    </row>
    <row s="1635" customFormat="1" customHeight="1" ht="18.75" hidden="1">
      <c r="A314" s="1780" t="s">
        <v>211</v>
      </c>
      <c r="B314" s="1780" t="s">
        <v>212</v>
      </c>
      <c r="C314" s="369"/>
      <c r="D314" s="2462"/>
      <c r="E314" s="2204"/>
      <c r="F314" s="2383" t="str">
        <f>INDEX(PT_DIFFERENTIATION_VTAR,MATCH(A314,PT_DIFFERENTIATION_VTAR_ID,0))</f>
        <v>Плата за подключение (технологическое присоединение) к системе теплоснабжения (индивидуальная)</v>
      </c>
      <c r="G314" s="2427" t="str">
        <f>INDEX(PT_DIFFERENTIATION_NTAR,MATCH(B314,PT_DIFFERENTIATION_NTAR_ID,0))</f>
        <v/>
      </c>
      <c r="H314" s="1989"/>
      <c r="I314" s="1739"/>
      <c r="J314" s="1773"/>
      <c r="K314" s="1778"/>
      <c r="L314" s="1989" t="s">
        <v>312</v>
      </c>
      <c r="M314" s="341"/>
      <c r="N314" s="334"/>
      <c r="O314" s="1624"/>
      <c r="P314" s="1624"/>
      <c r="AH314" s="1631">
        <v>0</v>
      </c>
    </row>
    <row s="1635" customFormat="1" customHeight="1" ht="18.75" hidden="1">
      <c r="A315" s="1780"/>
      <c r="B315" s="1780"/>
      <c r="C315" s="369" t="s">
        <v>1153</v>
      </c>
      <c r="D315" s="2462"/>
      <c r="E315" s="2204"/>
      <c r="F315" s="2383"/>
      <c r="G315" s="2427"/>
      <c r="H315" s="1500"/>
      <c r="I315" s="651" t="s">
        <v>1152</v>
      </c>
      <c r="J315" s="571"/>
      <c r="K315" s="1500"/>
      <c r="L315" s="214"/>
      <c r="M315" s="341"/>
      <c r="N315" s="334"/>
      <c r="O315" s="1624"/>
      <c r="P315" s="1624"/>
      <c r="AH315" s="1631">
        <v>0</v>
      </c>
    </row>
    <row s="1635" customFormat="1" customHeight="1" ht="0.75" hidden="1">
      <c r="A316" s="1780"/>
      <c r="B316" s="1780"/>
      <c r="C316" s="369" t="s">
        <v>1162</v>
      </c>
      <c r="D316" s="2462"/>
      <c r="E316" s="2204"/>
      <c r="F316" s="2383"/>
      <c r="G316" s="400"/>
      <c r="H316" s="1500"/>
      <c r="I316" s="651"/>
      <c r="J316" s="571"/>
      <c r="K316" s="1500"/>
      <c r="L316" s="214"/>
      <c r="M316" s="341"/>
      <c r="N316" s="334"/>
      <c r="O316" s="1624"/>
      <c r="P316" s="1624"/>
      <c r="AH316" s="1631">
        <v>0</v>
      </c>
    </row>
    <row s="1635" customFormat="1" customHeight="1" ht="18.75" hidden="1">
      <c r="A317" s="1780" t="s">
        <v>231</v>
      </c>
      <c r="B317" s="1780" t="s">
        <v>232</v>
      </c>
      <c r="C317" s="369"/>
      <c r="D317" s="2462"/>
      <c r="E317" s="2204"/>
      <c r="F317" s="2383" t="str">
        <f>INDEX(PT_DIFFERENTIATION_VTAR,MATCH(A317,PT_DIFFERENTIATION_VTAR_ID,0))</f>
        <v>Тариф на питьевую воду (питьевое водоснабжение)</v>
      </c>
      <c r="G317" s="2427" t="str">
        <f>INDEX(PT_DIFFERENTIATION_NTAR,MATCH(B317,PT_DIFFERENTIATION_NTAR_ID,0))</f>
        <v/>
      </c>
      <c r="H317" s="1862"/>
      <c r="I317" s="1739"/>
      <c r="J317" s="1773"/>
      <c r="K317" s="1778"/>
      <c r="L317" s="1862" t="s">
        <v>312</v>
      </c>
      <c r="M317" s="341"/>
      <c r="N317" s="334"/>
      <c r="O317" s="1624"/>
      <c r="P317" s="1624"/>
      <c r="AH317" s="1631">
        <v>0</v>
      </c>
    </row>
    <row s="1635" customFormat="1" customHeight="1" ht="18.75" hidden="1">
      <c r="A318" s="1780"/>
      <c r="B318" s="1780"/>
      <c r="C318" s="369" t="s">
        <v>1153</v>
      </c>
      <c r="D318" s="2462"/>
      <c r="E318" s="2204"/>
      <c r="F318" s="2383"/>
      <c r="G318" s="2427"/>
      <c r="H318" s="1500"/>
      <c r="I318" s="651" t="s">
        <v>1152</v>
      </c>
      <c r="J318" s="571"/>
      <c r="K318" s="1500"/>
      <c r="L318" s="214"/>
      <c r="M318" s="341"/>
      <c r="N318" s="334"/>
      <c r="O318" s="1624"/>
      <c r="P318" s="1624"/>
      <c r="AH318" s="1631">
        <v>0</v>
      </c>
    </row>
    <row s="1635" customFormat="1" customHeight="1" ht="0.75" hidden="1">
      <c r="A319" s="1780"/>
      <c r="B319" s="1780"/>
      <c r="C319" s="369" t="s">
        <v>1162</v>
      </c>
      <c r="D319" s="2462"/>
      <c r="E319" s="2204"/>
      <c r="F319" s="2383"/>
      <c r="G319" s="400"/>
      <c r="H319" s="1500"/>
      <c r="I319" s="651"/>
      <c r="J319" s="571"/>
      <c r="K319" s="1500"/>
      <c r="L319" s="214"/>
      <c r="M319" s="341"/>
      <c r="N319" s="334"/>
      <c r="O319" s="1624"/>
      <c r="P319" s="1624"/>
      <c r="AH319" s="1631">
        <v>0</v>
      </c>
    </row>
    <row s="1635" customFormat="1" customHeight="1" ht="18.75" hidden="1">
      <c r="A320" s="1780" t="s">
        <v>236</v>
      </c>
      <c r="B320" s="1780" t="s">
        <v>237</v>
      </c>
      <c r="C320" s="369"/>
      <c r="D320" s="2462"/>
      <c r="E320" s="2204"/>
      <c r="F320" s="2383" t="str">
        <f>INDEX(PT_DIFFERENTIATION_VTAR,MATCH(A320,PT_DIFFERENTIATION_VTAR_ID,0))</f>
        <v>Тариф на техническую воду</v>
      </c>
      <c r="G320" s="2427" t="str">
        <f>INDEX(PT_DIFFERENTIATION_NTAR,MATCH(B320,PT_DIFFERENTIATION_NTAR_ID,0))</f>
        <v/>
      </c>
      <c r="H320" s="1862"/>
      <c r="I320" s="1739"/>
      <c r="J320" s="1773"/>
      <c r="K320" s="1778"/>
      <c r="L320" s="1862" t="s">
        <v>312</v>
      </c>
      <c r="M320" s="341"/>
      <c r="N320" s="334"/>
      <c r="O320" s="1624"/>
      <c r="P320" s="1624"/>
      <c r="AH320" s="1631">
        <v>0</v>
      </c>
    </row>
    <row s="1635" customFormat="1" customHeight="1" ht="18.75" hidden="1">
      <c r="A321" s="1780"/>
      <c r="B321" s="1780"/>
      <c r="C321" s="369" t="s">
        <v>1153</v>
      </c>
      <c r="D321" s="2462"/>
      <c r="E321" s="2204"/>
      <c r="F321" s="2383"/>
      <c r="G321" s="2427"/>
      <c r="H321" s="1500"/>
      <c r="I321" s="651" t="s">
        <v>1152</v>
      </c>
      <c r="J321" s="571"/>
      <c r="K321" s="1500"/>
      <c r="L321" s="214"/>
      <c r="M321" s="341"/>
      <c r="N321" s="334"/>
      <c r="O321" s="1624"/>
      <c r="P321" s="1624"/>
      <c r="AH321" s="1631">
        <v>0</v>
      </c>
    </row>
    <row s="1635" customFormat="1" customHeight="1" ht="0.75" hidden="1">
      <c r="A322" s="1780"/>
      <c r="B322" s="1780"/>
      <c r="C322" s="369" t="s">
        <v>1162</v>
      </c>
      <c r="D322" s="2462"/>
      <c r="E322" s="2204"/>
      <c r="F322" s="2383"/>
      <c r="G322" s="400"/>
      <c r="H322" s="1500"/>
      <c r="I322" s="651"/>
      <c r="J322" s="571"/>
      <c r="K322" s="1500"/>
      <c r="L322" s="214"/>
      <c r="M322" s="341"/>
      <c r="N322" s="334"/>
      <c r="O322" s="1624"/>
      <c r="P322" s="1624"/>
      <c r="AH322" s="1631">
        <v>0</v>
      </c>
    </row>
    <row s="1635" customFormat="1" customHeight="1" ht="18.75" hidden="1">
      <c r="A323" s="1780" t="s">
        <v>241</v>
      </c>
      <c r="B323" s="1780" t="s">
        <v>242</v>
      </c>
      <c r="C323" s="369"/>
      <c r="D323" s="2462"/>
      <c r="E323" s="2204"/>
      <c r="F323" s="2383" t="str">
        <f>INDEX(PT_DIFFERENTIATION_VTAR,MATCH(A323,PT_DIFFERENTIATION_VTAR_ID,0))</f>
        <v>Тариф на транспортировку воды</v>
      </c>
      <c r="G323" s="2427" t="str">
        <f>INDEX(PT_DIFFERENTIATION_NTAR,MATCH(B323,PT_DIFFERENTIATION_NTAR_ID,0))</f>
        <v/>
      </c>
      <c r="H323" s="1862"/>
      <c r="I323" s="1739"/>
      <c r="J323" s="1773"/>
      <c r="K323" s="1778"/>
      <c r="L323" s="1862" t="s">
        <v>312</v>
      </c>
      <c r="M323" s="341"/>
      <c r="N323" s="334"/>
      <c r="O323" s="1624"/>
      <c r="P323" s="1624"/>
      <c r="AH323" s="1631">
        <v>0</v>
      </c>
    </row>
    <row s="1635" customFormat="1" customHeight="1" ht="18.75" hidden="1">
      <c r="A324" s="1780"/>
      <c r="B324" s="1780"/>
      <c r="C324" s="369" t="s">
        <v>1153</v>
      </c>
      <c r="D324" s="2462"/>
      <c r="E324" s="2204"/>
      <c r="F324" s="2383"/>
      <c r="G324" s="2427"/>
      <c r="H324" s="1500"/>
      <c r="I324" s="651" t="s">
        <v>1152</v>
      </c>
      <c r="J324" s="571"/>
      <c r="K324" s="1500"/>
      <c r="L324" s="214"/>
      <c r="M324" s="341"/>
      <c r="N324" s="334"/>
      <c r="O324" s="1624"/>
      <c r="P324" s="1624"/>
      <c r="AH324" s="1631">
        <v>0</v>
      </c>
    </row>
    <row s="1635" customFormat="1" customHeight="1" ht="0.75" hidden="1">
      <c r="A325" s="1780"/>
      <c r="B325" s="1780"/>
      <c r="C325" s="369" t="s">
        <v>1162</v>
      </c>
      <c r="D325" s="2462"/>
      <c r="E325" s="2204"/>
      <c r="F325" s="2383"/>
      <c r="G325" s="400"/>
      <c r="H325" s="1500"/>
      <c r="I325" s="651"/>
      <c r="J325" s="571"/>
      <c r="K325" s="1500"/>
      <c r="L325" s="214"/>
      <c r="M325" s="341"/>
      <c r="N325" s="334"/>
      <c r="O325" s="1624"/>
      <c r="P325" s="1624"/>
      <c r="AH325" s="1631">
        <v>0</v>
      </c>
    </row>
    <row s="1635" customFormat="1" customHeight="1" ht="18.75" hidden="1">
      <c r="A326" s="1780" t="s">
        <v>246</v>
      </c>
      <c r="B326" s="1780" t="s">
        <v>247</v>
      </c>
      <c r="C326" s="369"/>
      <c r="D326" s="2462"/>
      <c r="E326" s="2204"/>
      <c r="F326" s="2383" t="str">
        <f>INDEX(PT_DIFFERENTIATION_VTAR,MATCH(A326,PT_DIFFERENTIATION_VTAR_ID,0))</f>
        <v>Тариф на подвоз воды</v>
      </c>
      <c r="G326" s="2427" t="str">
        <f>INDEX(PT_DIFFERENTIATION_NTAR,MATCH(B326,PT_DIFFERENTIATION_NTAR_ID,0))</f>
        <v/>
      </c>
      <c r="H326" s="1862"/>
      <c r="I326" s="1739"/>
      <c r="J326" s="1773"/>
      <c r="K326" s="1778"/>
      <c r="L326" s="1862" t="s">
        <v>312</v>
      </c>
      <c r="M326" s="341"/>
      <c r="N326" s="334"/>
      <c r="O326" s="1624"/>
      <c r="P326" s="1624"/>
      <c r="AH326" s="1631">
        <v>0</v>
      </c>
    </row>
    <row s="1635" customFormat="1" customHeight="1" ht="18.75" hidden="1">
      <c r="A327" s="1780"/>
      <c r="B327" s="1780"/>
      <c r="C327" s="369" t="s">
        <v>1153</v>
      </c>
      <c r="D327" s="2462"/>
      <c r="E327" s="2204"/>
      <c r="F327" s="2383"/>
      <c r="G327" s="2427"/>
      <c r="H327" s="1500"/>
      <c r="I327" s="651" t="s">
        <v>1152</v>
      </c>
      <c r="J327" s="571"/>
      <c r="K327" s="1500"/>
      <c r="L327" s="214"/>
      <c r="M327" s="341"/>
      <c r="N327" s="334"/>
      <c r="O327" s="1624"/>
      <c r="P327" s="1624"/>
      <c r="AH327" s="1631">
        <v>0</v>
      </c>
    </row>
    <row s="1635" customFormat="1" customHeight="1" ht="0.75" hidden="1">
      <c r="A328" s="1780"/>
      <c r="B328" s="1780"/>
      <c r="C328" s="369" t="s">
        <v>1162</v>
      </c>
      <c r="D328" s="2462"/>
      <c r="E328" s="2204"/>
      <c r="F328" s="2383"/>
      <c r="G328" s="400"/>
      <c r="H328" s="1500"/>
      <c r="I328" s="651"/>
      <c r="J328" s="571"/>
      <c r="K328" s="1500"/>
      <c r="L328" s="214"/>
      <c r="M328" s="341"/>
      <c r="N328" s="334"/>
      <c r="O328" s="1624"/>
      <c r="P328" s="1624"/>
      <c r="AH328" s="1631">
        <v>0</v>
      </c>
    </row>
    <row s="1635" customFormat="1" customHeight="1" ht="18.75" hidden="1">
      <c r="A329" s="1780" t="s">
        <v>251</v>
      </c>
      <c r="B329" s="1780" t="s">
        <v>252</v>
      </c>
      <c r="C329" s="369"/>
      <c r="D329" s="2462"/>
      <c r="E329" s="2204"/>
      <c r="F329" s="2383" t="str">
        <f>INDEX(PT_DIFFERENTIATION_VTAR,MATCH(A329,PT_DIFFERENTIATION_VTAR_ID,0))</f>
        <v>Тариф на подключение (технологическое присоединение) к централизованной системе холодного водоснабжения</v>
      </c>
      <c r="G329" s="2427" t="str">
        <f>INDEX(PT_DIFFERENTIATION_NTAR,MATCH(B329,PT_DIFFERENTIATION_NTAR_ID,0))</f>
        <v/>
      </c>
      <c r="H329" s="1862"/>
      <c r="I329" s="1739"/>
      <c r="J329" s="1773"/>
      <c r="K329" s="1778"/>
      <c r="L329" s="1862" t="s">
        <v>312</v>
      </c>
      <c r="M329" s="341"/>
      <c r="N329" s="334"/>
      <c r="O329" s="1624"/>
      <c r="P329" s="1624"/>
      <c r="AH329" s="1631">
        <v>0</v>
      </c>
    </row>
    <row s="1635" customFormat="1" customHeight="1" ht="18.75" hidden="1">
      <c r="A330" s="1780"/>
      <c r="B330" s="1780"/>
      <c r="C330" s="369" t="s">
        <v>1153</v>
      </c>
      <c r="D330" s="2462"/>
      <c r="E330" s="2204"/>
      <c r="F330" s="2383"/>
      <c r="G330" s="2427"/>
      <c r="H330" s="1500"/>
      <c r="I330" s="651" t="s">
        <v>1152</v>
      </c>
      <c r="J330" s="571"/>
      <c r="K330" s="1500"/>
      <c r="L330" s="214"/>
      <c r="M330" s="341"/>
      <c r="N330" s="334"/>
      <c r="O330" s="1624"/>
      <c r="P330" s="1624"/>
      <c r="AH330" s="1631">
        <v>0</v>
      </c>
    </row>
    <row s="1635" customFormat="1" customHeight="1" ht="0.75" hidden="1">
      <c r="A331" s="1780"/>
      <c r="B331" s="1780"/>
      <c r="C331" s="369" t="s">
        <v>1162</v>
      </c>
      <c r="D331" s="2462"/>
      <c r="E331" s="2204"/>
      <c r="F331" s="2383"/>
      <c r="G331" s="400"/>
      <c r="H331" s="1500"/>
      <c r="I331" s="651"/>
      <c r="J331" s="571"/>
      <c r="K331" s="1500"/>
      <c r="L331" s="214"/>
      <c r="M331" s="341"/>
      <c r="N331" s="334"/>
      <c r="O331" s="1624"/>
      <c r="P331" s="1624"/>
      <c r="AH331" s="1631">
        <v>0</v>
      </c>
    </row>
    <row s="1635" customFormat="1" customHeight="1" ht="18.75" hidden="1">
      <c r="A332" s="1780" t="s">
        <v>256</v>
      </c>
      <c r="B332" s="1780" t="s">
        <v>257</v>
      </c>
      <c r="C332" s="369"/>
      <c r="D332" s="2462"/>
      <c r="E332" s="2204"/>
      <c r="F332" s="2383" t="str">
        <f>INDEX(PT_DIFFERENTIATION_VTAR,MATCH(A332,PT_DIFFERENTIATION_VTAR_ID,0))</f>
        <v>Тариф на горячую воду (горячее водоснабжение)</v>
      </c>
      <c r="G332" s="2427" t="str">
        <f>INDEX(PT_DIFFERENTIATION_NTAR,MATCH(B332,PT_DIFFERENTIATION_NTAR_ID,0))</f>
        <v/>
      </c>
      <c r="H332" s="1862"/>
      <c r="I332" s="1739"/>
      <c r="J332" s="1773"/>
      <c r="K332" s="1778"/>
      <c r="L332" s="1862" t="s">
        <v>312</v>
      </c>
      <c r="M332" s="341"/>
      <c r="N332" s="334"/>
      <c r="O332" s="1624"/>
      <c r="P332" s="1624"/>
      <c r="AH332" s="1631">
        <v>0</v>
      </c>
    </row>
    <row s="1635" customFormat="1" customHeight="1" ht="18.75" hidden="1">
      <c r="A333" s="1780"/>
      <c r="B333" s="1780"/>
      <c r="C333" s="369" t="s">
        <v>1153</v>
      </c>
      <c r="D333" s="2462"/>
      <c r="E333" s="2204"/>
      <c r="F333" s="2383"/>
      <c r="G333" s="2427"/>
      <c r="H333" s="1500"/>
      <c r="I333" s="651" t="s">
        <v>1152</v>
      </c>
      <c r="J333" s="571"/>
      <c r="K333" s="1500"/>
      <c r="L333" s="214"/>
      <c r="M333" s="341"/>
      <c r="N333" s="334"/>
      <c r="O333" s="1624"/>
      <c r="P333" s="1624"/>
      <c r="AH333" s="1631">
        <v>0</v>
      </c>
    </row>
    <row s="1635" customFormat="1" customHeight="1" ht="0.75" hidden="1">
      <c r="A334" s="1780"/>
      <c r="B334" s="1780"/>
      <c r="C334" s="369" t="s">
        <v>1162</v>
      </c>
      <c r="D334" s="2462"/>
      <c r="E334" s="2204"/>
      <c r="F334" s="2383"/>
      <c r="G334" s="400"/>
      <c r="H334" s="1500"/>
      <c r="I334" s="651"/>
      <c r="J334" s="571"/>
      <c r="K334" s="1500"/>
      <c r="L334" s="214"/>
      <c r="M334" s="341"/>
      <c r="N334" s="334"/>
      <c r="O334" s="1624"/>
      <c r="P334" s="1624"/>
      <c r="AH334" s="1631">
        <v>0</v>
      </c>
    </row>
    <row s="1635" customFormat="1" customHeight="1" ht="18.75" hidden="1">
      <c r="A335" s="1780" t="s">
        <v>261</v>
      </c>
      <c r="B335" s="1780" t="s">
        <v>262</v>
      </c>
      <c r="C335" s="369"/>
      <c r="D335" s="2462"/>
      <c r="E335" s="2204"/>
      <c r="F335" s="2383" t="str">
        <f>INDEX(PT_DIFFERENTIATION_VTAR,MATCH(A335,PT_DIFFERENTIATION_VTAR_ID,0))</f>
        <v>Тариф на транспортировку горячей воды</v>
      </c>
      <c r="G335" s="2427" t="str">
        <f>INDEX(PT_DIFFERENTIATION_NTAR,MATCH(B335,PT_DIFFERENTIATION_NTAR_ID,0))</f>
        <v/>
      </c>
      <c r="H335" s="1862"/>
      <c r="I335" s="1739"/>
      <c r="J335" s="1773"/>
      <c r="K335" s="1778"/>
      <c r="L335" s="1862" t="s">
        <v>312</v>
      </c>
      <c r="M335" s="341"/>
      <c r="N335" s="334"/>
      <c r="O335" s="1624"/>
      <c r="P335" s="1624"/>
      <c r="AH335" s="1631">
        <v>0</v>
      </c>
    </row>
    <row s="1635" customFormat="1" customHeight="1" ht="18.75" hidden="1">
      <c r="A336" s="1780"/>
      <c r="B336" s="1780"/>
      <c r="C336" s="369" t="s">
        <v>1153</v>
      </c>
      <c r="D336" s="2462"/>
      <c r="E336" s="2204"/>
      <c r="F336" s="2383"/>
      <c r="G336" s="2427"/>
      <c r="H336" s="1500"/>
      <c r="I336" s="651" t="s">
        <v>1152</v>
      </c>
      <c r="J336" s="571"/>
      <c r="K336" s="1500"/>
      <c r="L336" s="214"/>
      <c r="M336" s="341"/>
      <c r="N336" s="334"/>
      <c r="O336" s="1624"/>
      <c r="P336" s="1624"/>
      <c r="AH336" s="1631">
        <v>0</v>
      </c>
    </row>
    <row s="1635" customFormat="1" customHeight="1" ht="0.75" hidden="1">
      <c r="A337" s="1780"/>
      <c r="B337" s="1780"/>
      <c r="C337" s="369" t="s">
        <v>1162</v>
      </c>
      <c r="D337" s="2462"/>
      <c r="E337" s="2204"/>
      <c r="F337" s="2383"/>
      <c r="G337" s="400"/>
      <c r="H337" s="1500"/>
      <c r="I337" s="651"/>
      <c r="J337" s="571"/>
      <c r="K337" s="1500"/>
      <c r="L337" s="214"/>
      <c r="M337" s="341"/>
      <c r="N337" s="334"/>
      <c r="O337" s="1624"/>
      <c r="P337" s="1624"/>
      <c r="AH337" s="1631">
        <v>0</v>
      </c>
    </row>
    <row s="1635" customFormat="1" customHeight="1" ht="18.75" hidden="1">
      <c r="A338" s="1780" t="s">
        <v>266</v>
      </c>
      <c r="B338" s="1780" t="s">
        <v>267</v>
      </c>
      <c r="C338" s="369"/>
      <c r="D338" s="2462"/>
      <c r="E338" s="2204"/>
      <c r="F338" s="2383" t="str">
        <f>INDEX(PT_DIFFERENTIATION_VTAR,MATCH(A338,PT_DIFFERENTIATION_VTAR_ID,0))</f>
        <v>Тариф на подключение (технологическое присоединение) к централизованной системе горячего водоснабжения</v>
      </c>
      <c r="G338" s="2427" t="str">
        <f>INDEX(PT_DIFFERENTIATION_NTAR,MATCH(B338,PT_DIFFERENTIATION_NTAR_ID,0))</f>
        <v/>
      </c>
      <c r="H338" s="1862"/>
      <c r="I338" s="1739"/>
      <c r="J338" s="1773"/>
      <c r="K338" s="1778"/>
      <c r="L338" s="1862" t="s">
        <v>312</v>
      </c>
      <c r="M338" s="341"/>
      <c r="N338" s="334"/>
      <c r="O338" s="1624"/>
      <c r="P338" s="1624"/>
      <c r="AH338" s="1631">
        <v>0</v>
      </c>
    </row>
    <row s="1635" customFormat="1" customHeight="1" ht="18.75" hidden="1">
      <c r="A339" s="1780"/>
      <c r="B339" s="1780"/>
      <c r="C339" s="369" t="s">
        <v>1153</v>
      </c>
      <c r="D339" s="2462"/>
      <c r="E339" s="2204"/>
      <c r="F339" s="2383"/>
      <c r="G339" s="2427"/>
      <c r="H339" s="1500"/>
      <c r="I339" s="651" t="s">
        <v>1152</v>
      </c>
      <c r="J339" s="571"/>
      <c r="K339" s="1500"/>
      <c r="L339" s="214"/>
      <c r="M339" s="341"/>
      <c r="N339" s="334"/>
      <c r="O339" s="1624"/>
      <c r="P339" s="1624"/>
      <c r="AH339" s="1631">
        <v>0</v>
      </c>
    </row>
    <row s="1635" customFormat="1" customHeight="1" ht="0.75" hidden="1">
      <c r="A340" s="1780"/>
      <c r="B340" s="1780"/>
      <c r="C340" s="369" t="s">
        <v>1162</v>
      </c>
      <c r="D340" s="2462"/>
      <c r="E340" s="2204"/>
      <c r="F340" s="2383"/>
      <c r="G340" s="400"/>
      <c r="H340" s="1500"/>
      <c r="I340" s="651"/>
      <c r="J340" s="571"/>
      <c r="K340" s="1500"/>
      <c r="L340" s="214"/>
      <c r="M340" s="341"/>
      <c r="N340" s="334"/>
      <c r="O340" s="1624"/>
      <c r="P340" s="1624"/>
      <c r="AH340" s="1631">
        <v>0</v>
      </c>
    </row>
    <row s="1635" customFormat="1" customHeight="1" ht="18.75" hidden="1">
      <c r="A341" s="1780" t="s">
        <v>271</v>
      </c>
      <c r="B341" s="1780" t="s">
        <v>272</v>
      </c>
      <c r="C341" s="369"/>
      <c r="D341" s="2462"/>
      <c r="E341" s="2204"/>
      <c r="F341" s="2383" t="str">
        <f>INDEX(PT_DIFFERENTIATION_VTAR,MATCH(A341,PT_DIFFERENTIATION_VTAR_ID,0))</f>
        <v>Тариф на водоотведение</v>
      </c>
      <c r="G341" s="2427" t="str">
        <f>INDEX(PT_DIFFERENTIATION_NTAR,MATCH(B341,PT_DIFFERENTIATION_NTAR_ID,0))</f>
        <v/>
      </c>
      <c r="H341" s="1862"/>
      <c r="I341" s="1739"/>
      <c r="J341" s="1773"/>
      <c r="K341" s="1778"/>
      <c r="L341" s="1862" t="s">
        <v>312</v>
      </c>
      <c r="M341" s="341"/>
      <c r="N341" s="334"/>
      <c r="O341" s="1624"/>
      <c r="P341" s="1624"/>
      <c r="AH341" s="1631">
        <v>0</v>
      </c>
    </row>
    <row s="1635" customFormat="1" customHeight="1" ht="18.75" hidden="1">
      <c r="A342" s="1780"/>
      <c r="B342" s="1780"/>
      <c r="C342" s="369" t="s">
        <v>1153</v>
      </c>
      <c r="D342" s="2462"/>
      <c r="E342" s="2204"/>
      <c r="F342" s="2383"/>
      <c r="G342" s="2427"/>
      <c r="H342" s="1500"/>
      <c r="I342" s="651" t="s">
        <v>1152</v>
      </c>
      <c r="J342" s="571"/>
      <c r="K342" s="1500"/>
      <c r="L342" s="214"/>
      <c r="M342" s="341"/>
      <c r="N342" s="334"/>
      <c r="O342" s="1624"/>
      <c r="P342" s="1624"/>
      <c r="AH342" s="1631">
        <v>0</v>
      </c>
    </row>
    <row s="1635" customFormat="1" customHeight="1" ht="0.75" hidden="1">
      <c r="A343" s="1780"/>
      <c r="B343" s="1780"/>
      <c r="C343" s="369" t="s">
        <v>1162</v>
      </c>
      <c r="D343" s="2462"/>
      <c r="E343" s="2204"/>
      <c r="F343" s="2383"/>
      <c r="G343" s="400"/>
      <c r="H343" s="1500"/>
      <c r="I343" s="651"/>
      <c r="J343" s="571"/>
      <c r="K343" s="1500"/>
      <c r="L343" s="214"/>
      <c r="M343" s="341"/>
      <c r="N343" s="334"/>
      <c r="O343" s="1624"/>
      <c r="P343" s="1624"/>
      <c r="AH343" s="1631">
        <v>0</v>
      </c>
    </row>
    <row s="1635" customFormat="1" customHeight="1" ht="18.75" hidden="1">
      <c r="A344" s="1780" t="s">
        <v>276</v>
      </c>
      <c r="B344" s="1780" t="s">
        <v>277</v>
      </c>
      <c r="C344" s="369"/>
      <c r="D344" s="2462"/>
      <c r="E344" s="2204"/>
      <c r="F344" s="2383" t="str">
        <f>INDEX(PT_DIFFERENTIATION_VTAR,MATCH(A344,PT_DIFFERENTIATION_VTAR_ID,0))</f>
        <v>Тариф на транспортировку сточных вод</v>
      </c>
      <c r="G344" s="2427" t="str">
        <f>INDEX(PT_DIFFERENTIATION_NTAR,MATCH(B344,PT_DIFFERENTIATION_NTAR_ID,0))</f>
        <v/>
      </c>
      <c r="H344" s="1862"/>
      <c r="I344" s="1739"/>
      <c r="J344" s="1773"/>
      <c r="K344" s="1778"/>
      <c r="L344" s="1862" t="s">
        <v>312</v>
      </c>
      <c r="M344" s="341"/>
      <c r="N344" s="334"/>
      <c r="O344" s="1624"/>
      <c r="P344" s="1624"/>
      <c r="AH344" s="1631">
        <v>0</v>
      </c>
    </row>
    <row s="1635" customFormat="1" customHeight="1" ht="18.75" hidden="1">
      <c r="A345" s="1780"/>
      <c r="B345" s="1780"/>
      <c r="C345" s="369" t="s">
        <v>1153</v>
      </c>
      <c r="D345" s="2462"/>
      <c r="E345" s="2204"/>
      <c r="F345" s="2383"/>
      <c r="G345" s="2427"/>
      <c r="H345" s="1500"/>
      <c r="I345" s="651" t="s">
        <v>1152</v>
      </c>
      <c r="J345" s="571"/>
      <c r="K345" s="1500"/>
      <c r="L345" s="214"/>
      <c r="M345" s="341"/>
      <c r="N345" s="334"/>
      <c r="O345" s="1624"/>
      <c r="P345" s="1624"/>
      <c r="AH345" s="1631">
        <v>0</v>
      </c>
    </row>
    <row s="1635" customFormat="1" customHeight="1" ht="0.75" hidden="1">
      <c r="A346" s="1780"/>
      <c r="B346" s="1780"/>
      <c r="C346" s="369" t="s">
        <v>1162</v>
      </c>
      <c r="D346" s="2462"/>
      <c r="E346" s="2204"/>
      <c r="F346" s="2383"/>
      <c r="G346" s="400"/>
      <c r="H346" s="1500"/>
      <c r="I346" s="651"/>
      <c r="J346" s="571"/>
      <c r="K346" s="1500"/>
      <c r="L346" s="214"/>
      <c r="M346" s="341"/>
      <c r="N346" s="334"/>
      <c r="O346" s="1624"/>
      <c r="P346" s="1624"/>
      <c r="AH346" s="1631">
        <v>0</v>
      </c>
    </row>
    <row s="1635" customFormat="1" customHeight="1" ht="18.75" hidden="1">
      <c r="A347" s="1780" t="s">
        <v>281</v>
      </c>
      <c r="B347" s="1780" t="s">
        <v>282</v>
      </c>
      <c r="C347" s="369"/>
      <c r="D347" s="2462"/>
      <c r="E347" s="2204"/>
      <c r="F347" s="2383" t="str">
        <f>INDEX(PT_DIFFERENTIATION_VTAR,MATCH(A347,PT_DIFFERENTIATION_VTAR_ID,0))</f>
        <v>Тариф на подключение (технологическое присоединение) к централизованной системе водоотведения</v>
      </c>
      <c r="G347" s="2427" t="str">
        <f>INDEX(PT_DIFFERENTIATION_NTAR,MATCH(B347,PT_DIFFERENTIATION_NTAR_ID,0))</f>
        <v/>
      </c>
      <c r="H347" s="1862"/>
      <c r="I347" s="1739"/>
      <c r="J347" s="1773"/>
      <c r="K347" s="1778"/>
      <c r="L347" s="1862" t="s">
        <v>312</v>
      </c>
      <c r="M347" s="341"/>
      <c r="N347" s="334"/>
      <c r="O347" s="1624"/>
      <c r="P347" s="1624"/>
      <c r="AH347" s="1631">
        <v>0</v>
      </c>
    </row>
    <row s="1635" customFormat="1" customHeight="1" ht="18.75" hidden="1">
      <c r="A348" s="1780"/>
      <c r="B348" s="1780"/>
      <c r="C348" s="369" t="s">
        <v>1153</v>
      </c>
      <c r="D348" s="2462"/>
      <c r="E348" s="2204"/>
      <c r="F348" s="2383"/>
      <c r="G348" s="2427"/>
      <c r="H348" s="1500"/>
      <c r="I348" s="651" t="s">
        <v>1152</v>
      </c>
      <c r="J348" s="571"/>
      <c r="K348" s="1500"/>
      <c r="L348" s="214"/>
      <c r="M348" s="341"/>
      <c r="N348" s="334"/>
      <c r="O348" s="1624"/>
      <c r="P348" s="1624"/>
      <c r="AH348" s="1631">
        <v>0</v>
      </c>
    </row>
    <row s="1635" customFormat="1" customHeight="1" ht="1.05">
      <c r="A349" s="1780"/>
      <c r="B349" s="1780"/>
      <c r="C349" s="369" t="s">
        <v>1162</v>
      </c>
      <c r="D349" s="2462"/>
      <c r="E349" s="2204"/>
      <c r="F349" s="2383"/>
      <c r="G349" s="400"/>
      <c r="H349" s="1500"/>
      <c r="I349" s="651"/>
      <c r="J349" s="571"/>
      <c r="K349" s="1500"/>
      <c r="L349" s="214"/>
      <c r="M349" s="341"/>
      <c r="N349" s="334"/>
      <c r="O349" s="1624"/>
      <c r="P349" s="1624"/>
      <c r="AH349" s="1631">
        <v>1</v>
      </c>
    </row>
    <row s="1823" customFormat="1" customHeight="1" ht="3">
      <c r="A350" s="1780"/>
      <c r="B350" s="1780"/>
      <c r="C350" s="1781"/>
      <c r="E350" s="402"/>
      <c r="F350" s="402"/>
      <c r="G350" s="402"/>
      <c r="H350" s="402"/>
      <c r="I350" s="402"/>
      <c r="J350" s="402"/>
      <c r="K350" s="402"/>
      <c r="L350" s="402"/>
      <c r="M350" s="402"/>
      <c r="O350" s="196"/>
      <c r="P350" s="196"/>
      <c r="AH350" s="140">
        <v>3</v>
      </c>
    </row>
    <row customHeight="1" ht="26.25">
      <c r="E351" s="202"/>
      <c r="F351" s="2285"/>
      <c r="G351" s="2285"/>
      <c r="H351" s="2285"/>
      <c r="I351" s="2285"/>
      <c r="J351" s="2285"/>
      <c r="K351" s="2285"/>
      <c r="L351" s="2285"/>
      <c r="M351" s="2285"/>
      <c r="AH351" s="374">
        <v>25</v>
      </c>
    </row>
    <row customHeight="1" ht="14.25" hidden="1">
      <c r="A352" s="1779" t="s">
        <v>82</v>
      </c>
      <c r="B352" s="1779">
        <v>0</v>
      </c>
      <c r="C352" s="369">
        <v>0</v>
      </c>
      <c r="D352" s="344">
        <v>3</v>
      </c>
      <c r="E352" s="374">
        <v>6</v>
      </c>
      <c r="F352" s="374">
        <v>46</v>
      </c>
      <c r="G352" s="374">
        <v>35</v>
      </c>
      <c r="H352" s="374">
        <v>3</v>
      </c>
      <c r="I352" s="374">
        <v>11</v>
      </c>
      <c r="J352" s="374">
        <v>11</v>
      </c>
      <c r="K352" s="374">
        <v>35</v>
      </c>
      <c r="L352" s="374">
        <v>35</v>
      </c>
      <c r="M352" s="374">
        <v>84</v>
      </c>
      <c r="N352" s="374">
        <v>10</v>
      </c>
      <c r="O352" s="350">
        <v>10</v>
      </c>
      <c r="P352" s="350">
        <v>10</v>
      </c>
      <c r="Q352" s="374">
        <v>10</v>
      </c>
      <c r="R352" s="374">
        <v>10</v>
      </c>
      <c r="S352" s="374">
        <v>10</v>
      </c>
      <c r="T352" s="374">
        <v>10</v>
      </c>
      <c r="U352" s="374">
        <v>10</v>
      </c>
      <c r="V352" s="374">
        <v>10</v>
      </c>
      <c r="W352" s="374">
        <v>10</v>
      </c>
      <c r="X352" s="374">
        <v>10</v>
      </c>
      <c r="Y352" s="374">
        <v>10</v>
      </c>
      <c r="Z352" s="374">
        <v>10</v>
      </c>
      <c r="AA352" s="374">
        <v>10</v>
      </c>
      <c r="AB352" s="374">
        <v>10</v>
      </c>
      <c r="AC352" s="374">
        <v>10</v>
      </c>
      <c r="AD352" s="374">
        <v>10</v>
      </c>
      <c r="AE352" s="374">
        <v>10</v>
      </c>
      <c r="AF352" s="374">
        <v>10</v>
      </c>
      <c r="AG352" s="374">
        <v>10</v>
      </c>
      <c r="AH352" s="374">
        <v>14</v>
      </c>
    </row>
  </sheetData>
  <sheetProtection formatColumns="0" formatRows="0" autoFilter="0" sort="0" insertRows="0" insertColumns="1" deleteRows="0" deleteColumns="0"/>
  <mergeCells count="428">
    <mergeCell ref="G52:G53"/>
    <mergeCell ref="D119:D121"/>
    <mergeCell ref="E119:E121"/>
    <mergeCell ref="F119:F121"/>
    <mergeCell ref="G119:G120"/>
    <mergeCell ref="D184:D186"/>
    <mergeCell ref="E184:E186"/>
    <mergeCell ref="F184:F186"/>
    <mergeCell ref="G184:G185"/>
    <mergeCell ref="D73:D75"/>
    <mergeCell ref="E73:E75"/>
    <mergeCell ref="F73:F75"/>
    <mergeCell ref="D94:D98"/>
    <mergeCell ref="E94:E98"/>
    <mergeCell ref="D76:D78"/>
    <mergeCell ref="E76:E78"/>
    <mergeCell ref="F76:F78"/>
    <mergeCell ref="G169:G170"/>
    <mergeCell ref="G172:G173"/>
    <mergeCell ref="E52:E54"/>
    <mergeCell ref="F52:F54"/>
    <mergeCell ref="G104:G105"/>
    <mergeCell ref="G107:G108"/>
    <mergeCell ref="D79:D81"/>
    <mergeCell ref="F43:F45"/>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6:F328"/>
    <mergeCell ref="G323:G324"/>
    <mergeCell ref="D46:D48"/>
    <mergeCell ref="E46:E48"/>
    <mergeCell ref="F46:F48"/>
    <mergeCell ref="D27:D31"/>
    <mergeCell ref="E27:E31"/>
    <mergeCell ref="F27:F31"/>
    <mergeCell ref="D32:D36"/>
    <mergeCell ref="E32:E36"/>
    <mergeCell ref="F32:F36"/>
    <mergeCell ref="D37:D39"/>
    <mergeCell ref="E37:E39"/>
    <mergeCell ref="F37:F39"/>
    <mergeCell ref="G27:G30"/>
    <mergeCell ref="G32:G35"/>
    <mergeCell ref="G37:G38"/>
    <mergeCell ref="G40:G41"/>
    <mergeCell ref="G43:G44"/>
    <mergeCell ref="D40:D42"/>
    <mergeCell ref="E40:E42"/>
    <mergeCell ref="F40:F42"/>
    <mergeCell ref="D43:D45"/>
    <mergeCell ref="E43:E45"/>
    <mergeCell ref="F351:M351"/>
    <mergeCell ref="F285:L285"/>
    <mergeCell ref="D286:D288"/>
    <mergeCell ref="E286:E288"/>
    <mergeCell ref="F286:F288"/>
    <mergeCell ref="D289:D293"/>
    <mergeCell ref="E289:E293"/>
    <mergeCell ref="F289:F293"/>
    <mergeCell ref="D294:D298"/>
    <mergeCell ref="D302:D304"/>
    <mergeCell ref="E302:E304"/>
    <mergeCell ref="F302:F304"/>
    <mergeCell ref="D305:D307"/>
    <mergeCell ref="E305:E307"/>
    <mergeCell ref="F305:F307"/>
    <mergeCell ref="E294:E298"/>
    <mergeCell ref="F294:F298"/>
    <mergeCell ref="D299:D301"/>
    <mergeCell ref="E299:E301"/>
    <mergeCell ref="F323:F325"/>
    <mergeCell ref="D326:D328"/>
    <mergeCell ref="E326:E328"/>
    <mergeCell ref="D347:D349"/>
    <mergeCell ref="E347:E349"/>
    <mergeCell ref="G49:G50"/>
    <mergeCell ref="G55:G56"/>
    <mergeCell ref="G58:G59"/>
    <mergeCell ref="G61:G62"/>
    <mergeCell ref="M221:M224"/>
    <mergeCell ref="M91:M94"/>
    <mergeCell ref="F155:L155"/>
    <mergeCell ref="M156:M159"/>
    <mergeCell ref="F220:L220"/>
    <mergeCell ref="F55:F57"/>
    <mergeCell ref="F58:F60"/>
    <mergeCell ref="F79:F81"/>
    <mergeCell ref="F82:F84"/>
    <mergeCell ref="F94:F98"/>
    <mergeCell ref="F99:F103"/>
    <mergeCell ref="M24:M87"/>
    <mergeCell ref="G46:G47"/>
    <mergeCell ref="G137:G138"/>
    <mergeCell ref="G140:G141"/>
    <mergeCell ref="G143:G144"/>
    <mergeCell ref="G146:G147"/>
    <mergeCell ref="G164:G167"/>
    <mergeCell ref="G94:G97"/>
    <mergeCell ref="G99:G102"/>
    <mergeCell ref="D49:D51"/>
    <mergeCell ref="E49:E51"/>
    <mergeCell ref="F49:F51"/>
    <mergeCell ref="D67:D69"/>
    <mergeCell ref="E67:E69"/>
    <mergeCell ref="F67:F69"/>
    <mergeCell ref="D70:D72"/>
    <mergeCell ref="E70:E72"/>
    <mergeCell ref="F70:F72"/>
    <mergeCell ref="D61:D63"/>
    <mergeCell ref="E61:E63"/>
    <mergeCell ref="F61:F63"/>
    <mergeCell ref="D64:D66"/>
    <mergeCell ref="E64:E66"/>
    <mergeCell ref="F64:F66"/>
    <mergeCell ref="D55:D57"/>
    <mergeCell ref="E55:E57"/>
    <mergeCell ref="D58:D60"/>
    <mergeCell ref="E58:E60"/>
    <mergeCell ref="D52:D54"/>
    <mergeCell ref="E79:E81"/>
    <mergeCell ref="D82:D84"/>
    <mergeCell ref="E82:E84"/>
    <mergeCell ref="D99:D103"/>
    <mergeCell ref="E99:E103"/>
    <mergeCell ref="D116:D118"/>
    <mergeCell ref="E116:E118"/>
    <mergeCell ref="F116:F118"/>
    <mergeCell ref="F104:F106"/>
    <mergeCell ref="D107:D109"/>
    <mergeCell ref="E107:E109"/>
    <mergeCell ref="F107:F109"/>
    <mergeCell ref="D85:D87"/>
    <mergeCell ref="E85:E87"/>
    <mergeCell ref="F85:F87"/>
    <mergeCell ref="D91:D93"/>
    <mergeCell ref="E91:E93"/>
    <mergeCell ref="F91:F93"/>
    <mergeCell ref="D104:D106"/>
    <mergeCell ref="E104:E106"/>
    <mergeCell ref="F88:L88"/>
    <mergeCell ref="H89:I89"/>
    <mergeCell ref="F90:L90"/>
    <mergeCell ref="G110:G111"/>
    <mergeCell ref="D122:D124"/>
    <mergeCell ref="E122:E124"/>
    <mergeCell ref="F122:F124"/>
    <mergeCell ref="D110:D112"/>
    <mergeCell ref="E110:E112"/>
    <mergeCell ref="F110:F112"/>
    <mergeCell ref="D113:D115"/>
    <mergeCell ref="E113:E115"/>
    <mergeCell ref="F113:F115"/>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43:D145"/>
    <mergeCell ref="E143:E145"/>
    <mergeCell ref="F143:F145"/>
    <mergeCell ref="D146:D148"/>
    <mergeCell ref="E146:E148"/>
    <mergeCell ref="F146:F148"/>
    <mergeCell ref="D137:D139"/>
    <mergeCell ref="E137:E139"/>
    <mergeCell ref="F137:F139"/>
    <mergeCell ref="D140:D142"/>
    <mergeCell ref="E140:E142"/>
    <mergeCell ref="F140:F142"/>
    <mergeCell ref="G149:G150"/>
    <mergeCell ref="G152:G153"/>
    <mergeCell ref="G156:G157"/>
    <mergeCell ref="G159:G162"/>
    <mergeCell ref="D172:D174"/>
    <mergeCell ref="E172:E174"/>
    <mergeCell ref="F172:F174"/>
    <mergeCell ref="D175:D177"/>
    <mergeCell ref="E175:E177"/>
    <mergeCell ref="F175:F177"/>
    <mergeCell ref="D164:D168"/>
    <mergeCell ref="D159:D163"/>
    <mergeCell ref="E159:E163"/>
    <mergeCell ref="F159:F163"/>
    <mergeCell ref="D149:D151"/>
    <mergeCell ref="E149:E151"/>
    <mergeCell ref="F149:F151"/>
    <mergeCell ref="D152:D154"/>
    <mergeCell ref="E152:E154"/>
    <mergeCell ref="F152:F154"/>
    <mergeCell ref="D156:D158"/>
    <mergeCell ref="E156:E158"/>
    <mergeCell ref="F156:F158"/>
    <mergeCell ref="E164:E168"/>
    <mergeCell ref="F164:F168"/>
    <mergeCell ref="D169:D171"/>
    <mergeCell ref="E169:E171"/>
    <mergeCell ref="F169:F171"/>
    <mergeCell ref="D178:D180"/>
    <mergeCell ref="E178:E180"/>
    <mergeCell ref="F178:F180"/>
    <mergeCell ref="D181:D183"/>
    <mergeCell ref="E181:E183"/>
    <mergeCell ref="F181:F183"/>
    <mergeCell ref="D202:D204"/>
    <mergeCell ref="E202:E204"/>
    <mergeCell ref="F202:F204"/>
    <mergeCell ref="D193:D195"/>
    <mergeCell ref="E193:E195"/>
    <mergeCell ref="F193:F195"/>
    <mergeCell ref="D196:D198"/>
    <mergeCell ref="E196:E198"/>
    <mergeCell ref="F196:F198"/>
    <mergeCell ref="D187:D189"/>
    <mergeCell ref="E187:E189"/>
    <mergeCell ref="F187:F189"/>
    <mergeCell ref="D190:D192"/>
    <mergeCell ref="E190:E192"/>
    <mergeCell ref="F190:F192"/>
    <mergeCell ref="G190:G191"/>
    <mergeCell ref="D199:D201"/>
    <mergeCell ref="E199:E201"/>
    <mergeCell ref="F199:F201"/>
    <mergeCell ref="D205:D207"/>
    <mergeCell ref="E205:E207"/>
    <mergeCell ref="F205:F207"/>
    <mergeCell ref="D208:D210"/>
    <mergeCell ref="E208:E210"/>
    <mergeCell ref="F208:F210"/>
    <mergeCell ref="G205:G206"/>
    <mergeCell ref="G208:G209"/>
    <mergeCell ref="D229:D233"/>
    <mergeCell ref="E229:E233"/>
    <mergeCell ref="F229:F233"/>
    <mergeCell ref="D217:D219"/>
    <mergeCell ref="E217:E219"/>
    <mergeCell ref="F217:F219"/>
    <mergeCell ref="D221:D223"/>
    <mergeCell ref="E221:E223"/>
    <mergeCell ref="F221:F223"/>
    <mergeCell ref="D211:D213"/>
    <mergeCell ref="E211:E213"/>
    <mergeCell ref="F211:F213"/>
    <mergeCell ref="D214:D216"/>
    <mergeCell ref="E214:E216"/>
    <mergeCell ref="F214:F216"/>
    <mergeCell ref="G214:G215"/>
    <mergeCell ref="D240:D242"/>
    <mergeCell ref="E240:E242"/>
    <mergeCell ref="F240:F242"/>
    <mergeCell ref="D243:D245"/>
    <mergeCell ref="E243:E245"/>
    <mergeCell ref="F243:F245"/>
    <mergeCell ref="G243:G244"/>
    <mergeCell ref="D224:D228"/>
    <mergeCell ref="E224:E228"/>
    <mergeCell ref="F224:F228"/>
    <mergeCell ref="D234:D236"/>
    <mergeCell ref="E234:E236"/>
    <mergeCell ref="F234:F236"/>
    <mergeCell ref="D237:D239"/>
    <mergeCell ref="E237:E239"/>
    <mergeCell ref="F237:F239"/>
    <mergeCell ref="D255:D257"/>
    <mergeCell ref="E255:E257"/>
    <mergeCell ref="F255:F257"/>
    <mergeCell ref="G249:G250"/>
    <mergeCell ref="D261:D263"/>
    <mergeCell ref="E261:E263"/>
    <mergeCell ref="F261:F263"/>
    <mergeCell ref="D258:D260"/>
    <mergeCell ref="E258:E260"/>
    <mergeCell ref="F258:F260"/>
    <mergeCell ref="D246:D248"/>
    <mergeCell ref="E246:E248"/>
    <mergeCell ref="F246:F248"/>
    <mergeCell ref="D252:D254"/>
    <mergeCell ref="E252:E254"/>
    <mergeCell ref="F252:F254"/>
    <mergeCell ref="D249:D251"/>
    <mergeCell ref="E249:E251"/>
    <mergeCell ref="F249:F251"/>
    <mergeCell ref="D264:D266"/>
    <mergeCell ref="E264:E266"/>
    <mergeCell ref="F264:F266"/>
    <mergeCell ref="G261:G262"/>
    <mergeCell ref="G264:G265"/>
    <mergeCell ref="G267:G268"/>
    <mergeCell ref="D282:D284"/>
    <mergeCell ref="E282:E284"/>
    <mergeCell ref="F282:F284"/>
    <mergeCell ref="D273:D275"/>
    <mergeCell ref="E273:E275"/>
    <mergeCell ref="F273:F275"/>
    <mergeCell ref="D276:D278"/>
    <mergeCell ref="E276:E278"/>
    <mergeCell ref="F276:F278"/>
    <mergeCell ref="D267:D269"/>
    <mergeCell ref="E267:E269"/>
    <mergeCell ref="F267:F269"/>
    <mergeCell ref="D270:D272"/>
    <mergeCell ref="E270:E272"/>
    <mergeCell ref="F270:F272"/>
    <mergeCell ref="G270:G271"/>
    <mergeCell ref="D279:D281"/>
    <mergeCell ref="E279:E281"/>
    <mergeCell ref="F279:F281"/>
    <mergeCell ref="F299:F301"/>
    <mergeCell ref="D317:D319"/>
    <mergeCell ref="E317:E319"/>
    <mergeCell ref="F317:F319"/>
    <mergeCell ref="D320:D322"/>
    <mergeCell ref="E320:E322"/>
    <mergeCell ref="F320:F322"/>
    <mergeCell ref="D308:D310"/>
    <mergeCell ref="E308:E310"/>
    <mergeCell ref="F308:F310"/>
    <mergeCell ref="D311:D313"/>
    <mergeCell ref="E311:E313"/>
    <mergeCell ref="F311:F313"/>
    <mergeCell ref="D314:D316"/>
    <mergeCell ref="E314:E316"/>
    <mergeCell ref="F314:F316"/>
    <mergeCell ref="F347:F349"/>
    <mergeCell ref="M286:M289"/>
    <mergeCell ref="D341:D343"/>
    <mergeCell ref="E341:E343"/>
    <mergeCell ref="F341:F343"/>
    <mergeCell ref="D344:D346"/>
    <mergeCell ref="E344:E346"/>
    <mergeCell ref="F344:F346"/>
    <mergeCell ref="D335:D337"/>
    <mergeCell ref="E335:E337"/>
    <mergeCell ref="F335:F337"/>
    <mergeCell ref="D338:D340"/>
    <mergeCell ref="E338:E340"/>
    <mergeCell ref="F338:F340"/>
    <mergeCell ref="D329:D331"/>
    <mergeCell ref="E329:E331"/>
    <mergeCell ref="F329:F331"/>
    <mergeCell ref="D332:D334"/>
    <mergeCell ref="E332:E334"/>
    <mergeCell ref="F332:F334"/>
    <mergeCell ref="D323:D325"/>
    <mergeCell ref="E323:E325"/>
    <mergeCell ref="G347:G348"/>
    <mergeCell ref="G289:G292"/>
    <mergeCell ref="G64:G65"/>
    <mergeCell ref="G67:G68"/>
    <mergeCell ref="G70:G71"/>
    <mergeCell ref="G73:G74"/>
    <mergeCell ref="G76:G77"/>
    <mergeCell ref="G79:G80"/>
    <mergeCell ref="G82:G83"/>
    <mergeCell ref="G85:G86"/>
    <mergeCell ref="G91:G92"/>
    <mergeCell ref="G335:G336"/>
    <mergeCell ref="G338:G339"/>
    <mergeCell ref="G341:G342"/>
    <mergeCell ref="G344:G345"/>
    <mergeCell ref="G326:G327"/>
    <mergeCell ref="G329:G330"/>
    <mergeCell ref="G332:G333"/>
    <mergeCell ref="G320:G321"/>
    <mergeCell ref="G273:G274"/>
    <mergeCell ref="G276:G277"/>
    <mergeCell ref="G279:G280"/>
    <mergeCell ref="G282:G283"/>
    <mergeCell ref="G286:G287"/>
    <mergeCell ref="G294:G297"/>
    <mergeCell ref="G299:G300"/>
    <mergeCell ref="G302:G303"/>
    <mergeCell ref="G305:G306"/>
    <mergeCell ref="G308:G309"/>
    <mergeCell ref="G311:G312"/>
    <mergeCell ref="G317:G318"/>
    <mergeCell ref="G314:G315"/>
    <mergeCell ref="G113:G114"/>
    <mergeCell ref="G116:G117"/>
    <mergeCell ref="G122:G123"/>
    <mergeCell ref="G125:G126"/>
    <mergeCell ref="G246:G247"/>
    <mergeCell ref="G252:G253"/>
    <mergeCell ref="G255:G256"/>
    <mergeCell ref="G258:G259"/>
    <mergeCell ref="G211:G212"/>
    <mergeCell ref="G217:G218"/>
    <mergeCell ref="G221:G222"/>
    <mergeCell ref="G224:G227"/>
    <mergeCell ref="G229:G232"/>
    <mergeCell ref="G178:G179"/>
    <mergeCell ref="G181:G182"/>
    <mergeCell ref="G187:G188"/>
    <mergeCell ref="G234:G235"/>
    <mergeCell ref="G237:G238"/>
    <mergeCell ref="G240:G241"/>
    <mergeCell ref="G193:G194"/>
    <mergeCell ref="G196:G197"/>
    <mergeCell ref="G199:G200"/>
    <mergeCell ref="G202:G203"/>
    <mergeCell ref="G175:G176"/>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3:J43 I24:J24 I27:J29 I32:J34 I37:J37 I40:J40 I46:J46 I49:J49 I55:J55 I58:J58 I61:J61 I64:J64 I67:J67 I70:J70 I73:J73 I76:J76 I79:J79 I82:J82 I221:J221 I224:J226 I229:J231 I234:J234 I237:J237 I240:J240 I243:J243 I246:J246 I252:J252 I255:J255 I258:J258 I261:J261 I264:J264 I267:J267 I270:J270 I273:J273 I276:J276 I8:J8 I85:J85 I152:J152 I94:J96 I99:J101 I104:J104 I107:J107 I110:J110 I113:J113 I116:J116 I122:J122 I125:J125 I128:J128 I131:J131 I134:J134 I137:J137 I140:J140 I143:J143 I146:J146 I149:J149 I156:J156 I91:J91 I159:J161 I164:J166 I169:J169 I172:J172 I175:J175 I178:J178 I181:J181 I187:J187 I190:J190 I193:J193 I196:J196 I199:J199 I205:J205 I208:J208 I211:J211 I214:J214 I217:J217 I202:J202 I279:J279 I282:J282 I286:J286 I289:J291 I294:J296 I299:J299 I302:J302 I305:J305 I308:J308 I311:J311 I317:J317 I320:J320 I323:J323 I326:J326 I329:J329 I332:J332 I335:J335 I338:J338 I341:J341 I344:J344 I347:J347 I2:J2 I5:J5 I52:J52 I119:J119 I184:J184 I249:J249 I314:J3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9">
      <formula1>900</formula1>
    </dataValidation>
    <dataValidation type="textLength" operator="lessThanOrEqual" allowBlank="1" showInputMessage="1" showErrorMessage="1" errorTitle="Ошибка" error="Допускается ввод не более 900 символов!" sqref="M156:M157 M221:M222 M23 M91:M92 M286:M287">
      <formula1>900</formula1>
    </dataValidation>
    <dataValidation type="decimal" allowBlank="1" showErrorMessage="1" errorTitle="Ошибка" error="Допускается ввод только действительных чисел!" sqref="K221 K224:K226 K229:K231 K234 K237 K240 K243 K246 K252 K255 K258 K261 K264 K267 K270 K273 K276 K279 K10 K91 K149 K146 K143 K140 K137 K134 K131 K128 K125 K122 K116 K113 K110 K107 K104 K99:K101 K94:K96 K156 K152 K159:K161 K164:K166 K169 K172 K175 K178 K181 K187 K190 K193 K196 K199 K205 K208 K211 K214 K217 K202 K282 K286 K289:K291 K294:K296 K299 K302 K305 K308 K311 K317 K320 K323 K326 K329 K332 K335 K338 K341 K344 K347 K5 K119 K184 K249 K314">
      <formula1>-9.99999999999999E+23</formula1>
      <formula2>9.99999999999999E+23</formula2>
    </dataValidation>
  </dataValidations>
  <hyperlinks>
    <hyperlink ref="L89" r:id="rId2" xr:uid="{7AC620DA-4E7C-625C-6618-770297AD8A0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834CE6-BCA6-9D51-8BB8-9B7956A26E5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0" sqref="F10:G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451</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"ХТК"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306</v>
      </c>
      <c r="E8" s="2209"/>
      <c r="F8" s="2209"/>
      <c r="G8" s="2209"/>
      <c r="H8" s="2389" t="s">
        <v>307</v>
      </c>
      <c r="R8" s="374">
        <v>14</v>
      </c>
    </row>
    <row customHeight="1" ht="24">
      <c r="C9" s="376"/>
      <c r="D9" s="386" t="s">
        <v>88</v>
      </c>
      <c r="E9" s="108" t="s">
        <v>308</v>
      </c>
      <c r="F9" s="108" t="s">
        <v>309</v>
      </c>
      <c r="G9" s="108" t="s">
        <v>396</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1163</v>
      </c>
      <c r="G10" s="213" t="s">
        <v>1164</v>
      </c>
      <c r="H10" s="2169" t="s">
        <v>1165</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1166</v>
      </c>
      <c r="G11" s="213" t="s">
        <v>1167</v>
      </c>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1168</v>
      </c>
      <c r="G12" s="213" t="s">
        <v>1169</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1170</v>
      </c>
      <c r="G13" s="213" t="s">
        <v>1171</v>
      </c>
      <c r="H13" s="2170"/>
      <c r="I13" s="350"/>
      <c r="K13" s="374"/>
      <c r="R13" s="374">
        <v>14</v>
      </c>
    </row>
    <row customHeight="1" ht="14.699999999999998">
      <c r="A14" s="343"/>
      <c r="C14" s="376"/>
      <c r="D14" s="347"/>
      <c r="E14" s="395" t="s">
        <v>328</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24D478-EDA8-F478-9578-371B5747A21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G38" sqref="G38:G42"/>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"ХТК"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122</v>
      </c>
      <c r="F9" s="2103"/>
      <c r="G9" s="2127" t="s">
        <v>105</v>
      </c>
      <c r="H9" s="2127" t="s">
        <v>88</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89</v>
      </c>
      <c r="F10" s="1284" t="s">
        <v>128</v>
      </c>
      <c r="G10" s="2127"/>
      <c r="H10" s="2127"/>
      <c r="I10" s="2127"/>
      <c r="J10" s="2127"/>
      <c r="K10" s="110" t="s">
        <v>108</v>
      </c>
      <c r="L10" s="2127" t="s">
        <v>88</v>
      </c>
      <c r="M10" s="2127"/>
      <c r="N10" s="110" t="s">
        <v>129</v>
      </c>
      <c r="O10" s="110" t="s">
        <v>108</v>
      </c>
      <c r="P10" s="2127" t="s">
        <v>88</v>
      </c>
      <c r="Q10" s="2127"/>
      <c r="R10" s="110" t="s">
        <v>129</v>
      </c>
      <c r="S10" s="283" t="s">
        <v>108</v>
      </c>
      <c r="T10" s="2127" t="s">
        <v>88</v>
      </c>
      <c r="U10" s="2127"/>
      <c r="V10" s="283" t="s">
        <v>89</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160</v>
      </c>
      <c r="F18" s="2145" t="s">
        <v>66</v>
      </c>
      <c r="G18" s="2630" t="str">
        <f>INDEX(VD_NAME_LIST,MATCH("4190070",VD_ID_LIST,0))</f>
        <v>Сбыт. Тепловая энергия</v>
      </c>
      <c r="H18" s="2553"/>
      <c r="I18" s="2553">
        <v>1</v>
      </c>
      <c r="J18" s="2501" t="s">
        <v>161</v>
      </c>
      <c r="K18" s="2185" t="s">
        <v>66</v>
      </c>
      <c r="L18" s="2108"/>
      <c r="M18" s="2108" t="s">
        <v>109</v>
      </c>
      <c r="N18" s="2504" t="str">
        <f>IF(Z18="","",INDEX(TERRITORY_MR_LIST,MATCH(Z18,TERRITORY_LIST_ID,0)))</f>
        <v>Территория 1</v>
      </c>
      <c r="O18" s="2185" t="s">
        <v>19</v>
      </c>
      <c r="P18" s="2108"/>
      <c r="Q18" s="2108" t="s">
        <v>109</v>
      </c>
      <c r="R18" s="2631" t="s">
        <v>28</v>
      </c>
      <c r="S18" s="2107" t="s">
        <v>19</v>
      </c>
      <c r="T18" s="2108"/>
      <c r="U18" s="2108" t="s">
        <v>109</v>
      </c>
      <c r="V18" s="2631" t="s">
        <v>28</v>
      </c>
      <c r="W18" s="2501"/>
      <c r="X18" s="1267"/>
      <c r="Y18" s="1267"/>
      <c r="Z18" s="1267" t="s">
        <v>98</v>
      </c>
      <c r="AA18" s="1267"/>
      <c r="AB18" s="1267" t="s">
        <v>162</v>
      </c>
      <c r="AC18" s="1267" t="s">
        <v>163</v>
      </c>
      <c r="AD18" s="1267" t="s">
        <v>164</v>
      </c>
      <c r="AE18" s="1267" t="s">
        <v>165</v>
      </c>
      <c r="AF18" s="1267" t="s">
        <v>166</v>
      </c>
      <c r="AG18" s="1267" t="s">
        <v>167</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Сбыт. Тепловая энергия</v>
      </c>
      <c r="AJ18" s="1267" t="str">
        <f>IF($J$18=0,"",$J$18)</f>
        <v>Тариф на тепловую энергию</v>
      </c>
      <c r="AK18" s="1267" t="str">
        <f>IF($K$18="нет","без дифференциации",IF($N$18=0,"",$N$18))</f>
        <v>Территория 1</v>
      </c>
      <c r="AL18" s="1267" t="str">
        <f>IF($O$18="нет","без дифференциации",IF($R$18=0,"",$R$18))</f>
        <v>без дифференциации</v>
      </c>
      <c r="AM18" s="1267" t="str">
        <f>IF($S$18="нет","без дифференциации",IF($V$18=0,"",$V$18))</f>
        <v>без дифференциации</v>
      </c>
      <c r="AN18" s="1772">
        <f>$I$18</f>
        <v>1</v>
      </c>
      <c r="AO18" s="1267" t="str">
        <f>$I$18&amp;"."&amp;$M$18</f>
        <v>1.1</v>
      </c>
      <c r="AP18" s="1259" t="str">
        <f>$I$18&amp;"."&amp;$M$18&amp;"."&amp;$Q$18</f>
        <v>1.1.1</v>
      </c>
      <c r="AQ18" s="1259" t="str">
        <f>$I$18&amp;"."&amp;$M$18&amp;"."&amp;$Q$18&amp;"."&amp;$U$18</f>
        <v>1.1.1.1</v>
      </c>
      <c r="AR18" s="1283">
        <v>0</v>
      </c>
    </row>
    <row s="1853" customFormat="1" customHeight="1" ht="17.25">
      <c r="A19" s="321"/>
      <c r="C19" s="320"/>
      <c r="D19" s="2135"/>
      <c r="E19" s="2164"/>
      <c r="F19" s="2146"/>
      <c r="G19" s="2630"/>
      <c r="H19" s="2553"/>
      <c r="I19" s="2553"/>
      <c r="J19" s="2501"/>
      <c r="K19" s="2186"/>
      <c r="L19" s="2108"/>
      <c r="M19" s="2108"/>
      <c r="N19" s="2504"/>
      <c r="O19" s="2186"/>
      <c r="P19" s="2108"/>
      <c r="Q19" s="2108"/>
      <c r="R19" s="2631" t="s">
        <v>28</v>
      </c>
      <c r="S19" s="2107"/>
      <c r="T19" s="2632"/>
      <c r="U19" s="2633"/>
      <c r="V19" s="2634" t="s">
        <v>168</v>
      </c>
      <c r="W19" s="2635"/>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636"/>
      <c r="H20" s="2503"/>
      <c r="I20" s="2503"/>
      <c r="J20" s="2533"/>
      <c r="K20" s="2186"/>
      <c r="L20" s="2503"/>
      <c r="M20" s="2503"/>
      <c r="N20" s="2505"/>
      <c r="O20" s="2112"/>
      <c r="P20" s="2637"/>
      <c r="Q20" s="2638"/>
      <c r="R20" s="2639" t="s">
        <v>169</v>
      </c>
      <c r="S20" s="2640"/>
      <c r="T20" s="2641"/>
      <c r="U20" s="2642"/>
      <c r="V20" s="2643"/>
      <c r="W20" s="2644"/>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636"/>
      <c r="H21" s="2503"/>
      <c r="I21" s="2503"/>
      <c r="J21" s="2533"/>
      <c r="K21" s="2112"/>
      <c r="L21" s="2645"/>
      <c r="M21" s="2646"/>
      <c r="N21" s="2647" t="s">
        <v>170</v>
      </c>
      <c r="O21" s="2648"/>
      <c r="P21" s="2649"/>
      <c r="Q21" s="2650"/>
      <c r="R21" s="2651"/>
      <c r="S21" s="2652"/>
      <c r="T21" s="2653"/>
      <c r="U21" s="2654"/>
      <c r="V21" s="2655"/>
      <c r="W21" s="2656"/>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636"/>
      <c r="H22" s="2657"/>
      <c r="I22" s="2658"/>
      <c r="J22" s="2659" t="s">
        <v>171</v>
      </c>
      <c r="K22" s="2660"/>
      <c r="L22" s="2661"/>
      <c r="M22" s="2662"/>
      <c r="N22" s="2663"/>
      <c r="O22" s="2664"/>
      <c r="P22" s="2665"/>
      <c r="Q22" s="2666"/>
      <c r="R22" s="2667"/>
      <c r="S22" s="2668"/>
      <c r="T22" s="2669"/>
      <c r="U22" s="2670"/>
      <c r="V22" s="2671"/>
      <c r="W22" s="267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160</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172</v>
      </c>
      <c r="F28" s="2145" t="s">
        <v>66</v>
      </c>
      <c r="G28" s="2630" t="str">
        <f>INDEX(VD_NAME_LIST,MATCH("4190071",VD_ID_LIST,0))</f>
        <v>Сбыт. Теплоноситель</v>
      </c>
      <c r="H28" s="2553"/>
      <c r="I28" s="2553">
        <v>1</v>
      </c>
      <c r="J28" s="2501" t="s">
        <v>173</v>
      </c>
      <c r="K28" s="2185" t="s">
        <v>66</v>
      </c>
      <c r="L28" s="2108"/>
      <c r="M28" s="2108" t="s">
        <v>109</v>
      </c>
      <c r="N28" s="2504" t="str">
        <f>IF(Z28="","",INDEX(TERRITORY_MR_LIST,MATCH(Z28,TERRITORY_LIST_ID,0)))</f>
        <v>Территория 1</v>
      </c>
      <c r="O28" s="2185" t="s">
        <v>19</v>
      </c>
      <c r="P28" s="2108"/>
      <c r="Q28" s="2108" t="s">
        <v>109</v>
      </c>
      <c r="R28" s="2631" t="s">
        <v>28</v>
      </c>
      <c r="S28" s="2107" t="s">
        <v>19</v>
      </c>
      <c r="T28" s="2108"/>
      <c r="U28" s="2108" t="s">
        <v>109</v>
      </c>
      <c r="V28" s="2631" t="s">
        <v>28</v>
      </c>
      <c r="W28" s="2501"/>
      <c r="X28" s="1267"/>
      <c r="Y28" s="1267"/>
      <c r="Z28" s="1267" t="s">
        <v>98</v>
      </c>
      <c r="AA28" s="1267"/>
      <c r="AB28" s="1267" t="s">
        <v>174</v>
      </c>
      <c r="AC28" s="1267" t="s">
        <v>175</v>
      </c>
      <c r="AD28" s="1267" t="s">
        <v>176</v>
      </c>
      <c r="AE28" s="1267" t="s">
        <v>177</v>
      </c>
      <c r="AF28" s="1267" t="s">
        <v>178</v>
      </c>
      <c r="AG28" s="1267" t="s">
        <v>179</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Сбыт. Теплоноситель</v>
      </c>
      <c r="AJ28" s="1267" t="str">
        <f>IF($J$28=0,"",$J$28)</f>
        <v>Тариф на теплоноситель</v>
      </c>
      <c r="AK28" s="1267" t="str">
        <f>IF($K$28="нет","без дифференциации",IF($N$28=0,"",$N$28))</f>
        <v>Территория 1</v>
      </c>
      <c r="AL28" s="1267" t="str">
        <f>IF($O$28="нет","без дифференциации",IF($R$28=0,"",$R$28))</f>
        <v>без дифференциации</v>
      </c>
      <c r="AM28" s="1267" t="str">
        <f>IF($S$28="нет","без дифференциации",IF($V$28=0,"",$V$28))</f>
        <v>без дифференциации</v>
      </c>
      <c r="AN28" s="1772">
        <f>$I$28</f>
        <v>1</v>
      </c>
      <c r="AO28" s="1267" t="str">
        <f>$I$28&amp;"."&amp;$M$28</f>
        <v>1.1</v>
      </c>
      <c r="AP28" s="1259" t="str">
        <f>$I$28&amp;"."&amp;$M$28&amp;"."&amp;$Q$28</f>
        <v>1.1.1</v>
      </c>
      <c r="AQ28" s="1259" t="str">
        <f>$I$28&amp;"."&amp;$M$28&amp;"."&amp;$Q$28&amp;"."&amp;$U$28</f>
        <v>1.1.1.1</v>
      </c>
      <c r="AR28" s="1283">
        <v>0</v>
      </c>
    </row>
    <row s="1853" customFormat="1" customHeight="1" ht="17.25">
      <c r="A29" s="321"/>
      <c r="C29" s="320"/>
      <c r="D29" s="2135"/>
      <c r="E29" s="2143"/>
      <c r="F29" s="2146"/>
      <c r="G29" s="2630"/>
      <c r="H29" s="2553"/>
      <c r="I29" s="2553"/>
      <c r="J29" s="2501"/>
      <c r="K29" s="2186"/>
      <c r="L29" s="2108"/>
      <c r="M29" s="2108"/>
      <c r="N29" s="2504"/>
      <c r="O29" s="2186"/>
      <c r="P29" s="2108"/>
      <c r="Q29" s="2108"/>
      <c r="R29" s="2631" t="s">
        <v>28</v>
      </c>
      <c r="S29" s="2107"/>
      <c r="T29" s="2673"/>
      <c r="U29" s="2674"/>
      <c r="V29" s="2675" t="s">
        <v>168</v>
      </c>
      <c r="W29" s="2676"/>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636"/>
      <c r="H30" s="2503"/>
      <c r="I30" s="2503"/>
      <c r="J30" s="2533"/>
      <c r="K30" s="2186"/>
      <c r="L30" s="2503"/>
      <c r="M30" s="2503"/>
      <c r="N30" s="2505"/>
      <c r="O30" s="2112"/>
      <c r="P30" s="2677"/>
      <c r="Q30" s="2678"/>
      <c r="R30" s="2679" t="s">
        <v>169</v>
      </c>
      <c r="S30" s="2680"/>
      <c r="T30" s="2681"/>
      <c r="U30" s="2682"/>
      <c r="V30" s="2683"/>
      <c r="W30" s="2684"/>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636"/>
      <c r="H31" s="2503"/>
      <c r="I31" s="2503"/>
      <c r="J31" s="2533"/>
      <c r="K31" s="2112"/>
      <c r="L31" s="2685"/>
      <c r="M31" s="2686"/>
      <c r="N31" s="2687" t="s">
        <v>170</v>
      </c>
      <c r="O31" s="2688"/>
      <c r="P31" s="2689"/>
      <c r="Q31" s="2690"/>
      <c r="R31" s="2691"/>
      <c r="S31" s="2692"/>
      <c r="T31" s="2693"/>
      <c r="U31" s="2694"/>
      <c r="V31" s="2695"/>
      <c r="W31" s="2696"/>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636"/>
      <c r="H32" s="2697"/>
      <c r="I32" s="2698"/>
      <c r="J32" s="2699" t="s">
        <v>171</v>
      </c>
      <c r="K32" s="2700"/>
      <c r="L32" s="2701"/>
      <c r="M32" s="2702"/>
      <c r="N32" s="2703"/>
      <c r="O32" s="2704"/>
      <c r="P32" s="2705"/>
      <c r="Q32" s="2706"/>
      <c r="R32" s="2707"/>
      <c r="S32" s="2708"/>
      <c r="T32" s="2709"/>
      <c r="U32" s="2710"/>
      <c r="V32" s="2711"/>
      <c r="W32" s="271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180</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181</v>
      </c>
      <c r="AD33" s="1267" t="s">
        <v>182</v>
      </c>
      <c r="AE33" s="1267" t="s">
        <v>183</v>
      </c>
      <c r="AF33" s="1267" t="s">
        <v>184</v>
      </c>
      <c r="AG33" s="1267" t="s">
        <v>185</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186</v>
      </c>
      <c r="F38" s="2145" t="s">
        <v>19</v>
      </c>
      <c r="G38" s="2713" t="s">
        <v>28</v>
      </c>
      <c r="H38" s="2554"/>
      <c r="I38" s="2567"/>
      <c r="J38" s="2152"/>
      <c r="K38" s="2137"/>
      <c r="L38" s="2137"/>
      <c r="M38" s="2137"/>
      <c r="N38" s="2565"/>
      <c r="O38" s="2137"/>
      <c r="P38" s="2137"/>
      <c r="Q38" s="2137"/>
      <c r="R38" s="2563"/>
      <c r="S38" s="2137"/>
      <c r="T38" s="2137"/>
      <c r="U38" s="2137"/>
      <c r="V38" s="2563"/>
      <c r="W38" s="1296"/>
      <c r="X38" s="1267"/>
      <c r="Y38" s="1267"/>
      <c r="Z38" s="1267" t="s">
        <v>98</v>
      </c>
      <c r="AA38" s="1267"/>
      <c r="AB38" s="1267"/>
      <c r="AC38" s="1267" t="s">
        <v>187</v>
      </c>
      <c r="AD38" s="1267" t="s">
        <v>188</v>
      </c>
      <c r="AE38" s="1267" t="s">
        <v>189</v>
      </c>
      <c r="AF38" s="1267" t="s">
        <v>190</v>
      </c>
      <c r="AG38" s="1267" t="s">
        <v>191</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713" t="s">
        <v>28</v>
      </c>
      <c r="H39" s="2555"/>
      <c r="I39" s="2568"/>
      <c r="J39" s="2153"/>
      <c r="K39" s="2138"/>
      <c r="L39" s="2138"/>
      <c r="M39" s="2138"/>
      <c r="N39" s="2566"/>
      <c r="O39" s="2138"/>
      <c r="P39" s="2138"/>
      <c r="Q39" s="2138"/>
      <c r="R39" s="2564"/>
      <c r="S39" s="2138"/>
      <c r="T39" s="2177"/>
      <c r="U39" s="2177"/>
      <c r="V39" s="2177"/>
      <c r="W39" s="217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714" t="s">
        <v>28</v>
      </c>
      <c r="H40" s="2555"/>
      <c r="I40" s="2568"/>
      <c r="J40" s="2556"/>
      <c r="K40" s="2138"/>
      <c r="L40" s="2138"/>
      <c r="M40" s="2138"/>
      <c r="N40" s="2564"/>
      <c r="O40" s="2138"/>
      <c r="P40" s="2138"/>
      <c r="Q40" s="2177"/>
      <c r="R40" s="2177"/>
      <c r="S40" s="1853"/>
      <c r="T40" s="1853"/>
      <c r="U40" s="1853"/>
      <c r="V40" s="1853"/>
      <c r="W40" s="217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714" t="s">
        <v>28</v>
      </c>
      <c r="H41" s="2555"/>
      <c r="I41" s="2568"/>
      <c r="J41" s="2556"/>
      <c r="K41" s="2138"/>
      <c r="L41" s="2177"/>
      <c r="M41" s="2177"/>
      <c r="N41" s="2177"/>
      <c r="O41" s="2177"/>
      <c r="P41" s="2177"/>
      <c r="Q41" s="2177"/>
      <c r="R41" s="2177"/>
      <c r="S41" s="1853"/>
      <c r="T41" s="1853"/>
      <c r="U41" s="1853"/>
      <c r="V41" s="1853"/>
      <c r="W41" s="217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714" t="s">
        <v>28</v>
      </c>
      <c r="H42" s="1299"/>
      <c r="I42" s="2187"/>
      <c r="J42" s="2187"/>
      <c r="K42" s="2187"/>
      <c r="L42" s="2187"/>
      <c r="M42" s="2187"/>
      <c r="N42" s="2187"/>
      <c r="O42" s="2187"/>
      <c r="P42" s="2187"/>
      <c r="Q42" s="2187"/>
      <c r="R42" s="2187"/>
      <c r="S42" s="1854"/>
      <c r="T42" s="1854"/>
      <c r="U42" s="1854"/>
      <c r="V42" s="1854"/>
      <c r="W42" s="2188"/>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192</v>
      </c>
      <c r="F43" s="2145" t="s">
        <v>19</v>
      </c>
      <c r="G43" s="2713" t="s">
        <v>28</v>
      </c>
      <c r="H43" s="2554"/>
      <c r="I43" s="2567"/>
      <c r="J43" s="2152"/>
      <c r="K43" s="2137"/>
      <c r="L43" s="2137"/>
      <c r="M43" s="2137"/>
      <c r="N43" s="2565"/>
      <c r="O43" s="2137"/>
      <c r="P43" s="2137"/>
      <c r="Q43" s="2137"/>
      <c r="R43" s="2563"/>
      <c r="S43" s="2137"/>
      <c r="T43" s="2137"/>
      <c r="U43" s="2137"/>
      <c r="V43" s="2563"/>
      <c r="W43" s="1296"/>
      <c r="X43" s="1267"/>
      <c r="Y43" s="1267"/>
      <c r="Z43" s="1267" t="s">
        <v>98</v>
      </c>
      <c r="AA43" s="1267"/>
      <c r="AB43" s="1267"/>
      <c r="AC43" s="1267" t="s">
        <v>193</v>
      </c>
      <c r="AD43" s="1267" t="s">
        <v>194</v>
      </c>
      <c r="AE43" s="1267" t="s">
        <v>195</v>
      </c>
      <c r="AF43" s="1267" t="s">
        <v>196</v>
      </c>
      <c r="AG43" s="1267" t="s">
        <v>197</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713" t="s">
        <v>28</v>
      </c>
      <c r="H44" s="2555"/>
      <c r="I44" s="2568"/>
      <c r="J44" s="2153"/>
      <c r="K44" s="2138"/>
      <c r="L44" s="2138"/>
      <c r="M44" s="2138"/>
      <c r="N44" s="2566"/>
      <c r="O44" s="2138"/>
      <c r="P44" s="2138"/>
      <c r="Q44" s="2138"/>
      <c r="R44" s="2564"/>
      <c r="S44" s="2138"/>
      <c r="T44" s="2177"/>
      <c r="U44" s="2177"/>
      <c r="V44" s="2177"/>
      <c r="W44" s="217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714" t="s">
        <v>28</v>
      </c>
      <c r="H45" s="2555"/>
      <c r="I45" s="2568"/>
      <c r="J45" s="2556"/>
      <c r="K45" s="2138"/>
      <c r="L45" s="2138"/>
      <c r="M45" s="2138"/>
      <c r="N45" s="2564"/>
      <c r="O45" s="2138"/>
      <c r="P45" s="2138"/>
      <c r="Q45" s="2177"/>
      <c r="R45" s="2177"/>
      <c r="S45" s="1853"/>
      <c r="T45" s="1853"/>
      <c r="U45" s="1853"/>
      <c r="V45" s="1853"/>
      <c r="W45" s="217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714" t="s">
        <v>28</v>
      </c>
      <c r="H46" s="2555"/>
      <c r="I46" s="2568"/>
      <c r="J46" s="2556"/>
      <c r="K46" s="2138"/>
      <c r="L46" s="2177"/>
      <c r="M46" s="2177"/>
      <c r="N46" s="2177"/>
      <c r="O46" s="2177"/>
      <c r="P46" s="2177"/>
      <c r="Q46" s="2177"/>
      <c r="R46" s="2177"/>
      <c r="S46" s="1853"/>
      <c r="T46" s="1853"/>
      <c r="U46" s="1853"/>
      <c r="V46" s="1853"/>
      <c r="W46" s="217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714" t="s">
        <v>28</v>
      </c>
      <c r="H47" s="1299"/>
      <c r="I47" s="2187"/>
      <c r="J47" s="2187"/>
      <c r="K47" s="2187"/>
      <c r="L47" s="2187"/>
      <c r="M47" s="2187"/>
      <c r="N47" s="2187"/>
      <c r="O47" s="2187"/>
      <c r="P47" s="2187"/>
      <c r="Q47" s="2187"/>
      <c r="R47" s="2187"/>
      <c r="S47" s="1854"/>
      <c r="T47" s="1854"/>
      <c r="U47" s="1854"/>
      <c r="V47" s="1854"/>
      <c r="W47" s="2188"/>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198</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199</v>
      </c>
      <c r="AD48" s="1267" t="s">
        <v>200</v>
      </c>
      <c r="AE48" s="1267" t="s">
        <v>201</v>
      </c>
      <c r="AF48" s="1267" t="s">
        <v>202</v>
      </c>
      <c r="AG48" s="1267" t="s">
        <v>203</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204</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205</v>
      </c>
      <c r="AD53" s="1267" t="s">
        <v>206</v>
      </c>
      <c r="AE53" s="1267" t="s">
        <v>207</v>
      </c>
      <c r="AF53" s="1267" t="s">
        <v>208</v>
      </c>
      <c r="AG53" s="1267" t="s">
        <v>209</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210</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211</v>
      </c>
      <c r="AD58" s="1267" t="s">
        <v>212</v>
      </c>
      <c r="AE58" s="1267" t="s">
        <v>213</v>
      </c>
      <c r="AF58" s="1267" t="s">
        <v>214</v>
      </c>
      <c r="AG58" s="1267" t="s">
        <v>215</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216</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217</v>
      </c>
      <c r="AD63" s="1267" t="s">
        <v>218</v>
      </c>
      <c r="AE63" s="1267" t="s">
        <v>219</v>
      </c>
      <c r="AF63" s="1267" t="s">
        <v>220</v>
      </c>
      <c r="AG63" s="1267" t="s">
        <v>221</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222</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223</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224</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225</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226</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227</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228</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229</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230</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231</v>
      </c>
      <c r="AD79" s="1267" t="s">
        <v>232</v>
      </c>
      <c r="AE79" s="1267" t="s">
        <v>233</v>
      </c>
      <c r="AF79" s="1267" t="s">
        <v>234</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235</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236</v>
      </c>
      <c r="AD84" s="1267" t="s">
        <v>237</v>
      </c>
      <c r="AE84" s="1267" t="s">
        <v>238</v>
      </c>
      <c r="AF84" s="1267" t="s">
        <v>239</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240</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241</v>
      </c>
      <c r="AD89" s="1267" t="s">
        <v>242</v>
      </c>
      <c r="AE89" s="1267" t="s">
        <v>243</v>
      </c>
      <c r="AF89" s="1267" t="s">
        <v>244</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245</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246</v>
      </c>
      <c r="AD94" s="1267" t="s">
        <v>247</v>
      </c>
      <c r="AE94" s="1267" t="s">
        <v>248</v>
      </c>
      <c r="AF94" s="1267" t="s">
        <v>249</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250</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251</v>
      </c>
      <c r="AD99" s="1267" t="s">
        <v>252</v>
      </c>
      <c r="AE99" s="1267" t="s">
        <v>253</v>
      </c>
      <c r="AF99" s="1267" t="s">
        <v>254</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255</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256</v>
      </c>
      <c r="AD105" s="1267" t="s">
        <v>257</v>
      </c>
      <c r="AE105" s="1267" t="s">
        <v>258</v>
      </c>
      <c r="AF105" s="1267" t="s">
        <v>259</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260</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261</v>
      </c>
      <c r="AD110" s="1267" t="s">
        <v>262</v>
      </c>
      <c r="AE110" s="1267" t="s">
        <v>263</v>
      </c>
      <c r="AF110" s="1267" t="s">
        <v>264</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265</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266</v>
      </c>
      <c r="AD115" s="1267" t="s">
        <v>267</v>
      </c>
      <c r="AE115" s="1267" t="s">
        <v>268</v>
      </c>
      <c r="AF115" s="1267" t="s">
        <v>269</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270</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271</v>
      </c>
      <c r="AD121" s="1267" t="s">
        <v>272</v>
      </c>
      <c r="AE121" s="1267" t="s">
        <v>273</v>
      </c>
      <c r="AF121" s="1267" t="s">
        <v>274</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275</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276</v>
      </c>
      <c r="AD126" s="1267" t="s">
        <v>277</v>
      </c>
      <c r="AE126" s="1267" t="s">
        <v>278</v>
      </c>
      <c r="AF126" s="1267" t="s">
        <v>279</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280</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281</v>
      </c>
      <c r="AD131" s="1267" t="s">
        <v>282</v>
      </c>
      <c r="AE131" s="1267" t="s">
        <v>283</v>
      </c>
      <c r="AF131" s="1267" t="s">
        <v>284</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G43:G47"/>
    <mergeCell ref="G33:G37"/>
    <mergeCell ref="K33:K36"/>
    <mergeCell ref="S33:S34"/>
    <mergeCell ref="O33:O35"/>
    <mergeCell ref="E38:E42"/>
    <mergeCell ref="F38:F42"/>
    <mergeCell ref="L33:L35"/>
    <mergeCell ref="M33:M35"/>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J33:J36"/>
    <mergeCell ref="D53:D57"/>
    <mergeCell ref="E53:E57"/>
    <mergeCell ref="F53:F57"/>
    <mergeCell ref="H53:H56"/>
    <mergeCell ref="G38:G42"/>
    <mergeCell ref="G53:G57"/>
    <mergeCell ref="K53:K56"/>
    <mergeCell ref="N53:N55"/>
    <mergeCell ref="I53:I56"/>
    <mergeCell ref="J53:J56"/>
    <mergeCell ref="L53:L55"/>
    <mergeCell ref="M53:M55"/>
    <mergeCell ref="D43:D47"/>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13:P14"/>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N38:N40"/>
    <mergeCell ref="I38:I41"/>
    <mergeCell ref="L38:L40"/>
    <mergeCell ref="Q38:Q39"/>
    <mergeCell ref="R38:R39"/>
    <mergeCell ref="S38:S39"/>
    <mergeCell ref="P38:P39"/>
    <mergeCell ref="H38:H41"/>
    <mergeCell ref="J38:J41"/>
    <mergeCell ref="K38:K41"/>
    <mergeCell ref="M38:M40"/>
    <mergeCell ref="O38:O40"/>
    <mergeCell ref="O18:O20"/>
    <mergeCell ref="S18:S19"/>
    <mergeCell ref="P18:P19"/>
    <mergeCell ref="Q18:Q19"/>
    <mergeCell ref="R18:R19"/>
    <mergeCell ref="K18:K21"/>
    <mergeCell ref="M18:M20"/>
    <mergeCell ref="L18:L20"/>
    <mergeCell ref="N18:N20"/>
    <mergeCell ref="J18:J21"/>
    <mergeCell ref="H18:H21"/>
    <mergeCell ref="I18:I21"/>
    <mergeCell ref="N43:N45"/>
    <mergeCell ref="I43:I46"/>
    <mergeCell ref="L43:L45"/>
    <mergeCell ref="Q43:Q44"/>
    <mergeCell ref="R43:R44"/>
    <mergeCell ref="S43:S44"/>
    <mergeCell ref="P43:P44"/>
    <mergeCell ref="H43:H46"/>
    <mergeCell ref="J43:J46"/>
    <mergeCell ref="K43:K46"/>
    <mergeCell ref="M43:M45"/>
    <mergeCell ref="O43:O45"/>
    <mergeCell ref="O28:O30"/>
    <mergeCell ref="S28:S29"/>
    <mergeCell ref="P28:P29"/>
    <mergeCell ref="Q28:Q29"/>
    <mergeCell ref="R28:R29"/>
    <mergeCell ref="K28:K31"/>
    <mergeCell ref="M28:M30"/>
    <mergeCell ref="L28:L30"/>
    <mergeCell ref="N28:N30"/>
    <mergeCell ref="J28:J31"/>
    <mergeCell ref="H28:H31"/>
    <mergeCell ref="I28:I31"/>
  </mergeCells>
  <dataValidations count="61">
    <dataValidation allowBlank="1" showInputMessage="1" showErrorMessage="1" prompt="Для выбора выполните двойной щелчок левой клавиши мыши по соответствующей ячейке." sqref="K13:K14 K48:K49 O48:O49 S48:S4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39 F40:F67 K23:K24 O23:O24 S23:S24"/>
    <dataValidation type="textLength" operator="lessThanOrEqual" allowBlank="1" showInputMessage="1" showErrorMessage="1" errorTitle="Ошибка" error="Допускается ввод не более 900 символов!" sqref="J13:J14 J48:J49 R48:R49 V48:W48 R13:R14 V13:W1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39 G40: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38">
      <formula1>900</formula1>
    </dataValidation>
    <dataValidation allowBlank="1" showInputMessage="1" showErrorMessage="1" prompt="Для выбора выполните двойной щелчок левой клавиши мыши по соответствующей ячейке." sqref="K3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type="textLength" operator="lessThanOrEqual" allowBlank="1" showInputMessage="1" showErrorMessage="1" errorTitle="Ошибка" error="Допускается ввод не более 900 символов!" sqref="V38">
      <formula1>900</formula1>
    </dataValidation>
    <dataValidation type="textLength" operator="lessThanOrEqual" allowBlank="1" showInputMessage="1" showErrorMessage="1" errorTitle="Ошибка" error="Допускается ввод не более 900 символов!" sqref="W38">
      <formula1>900</formula1>
    </dataValidation>
    <dataValidation type="textLength" operator="lessThanOrEqual" allowBlank="1" showInputMessage="1" showErrorMessage="1" errorTitle="Ошибка" error="Допускается ввод не более 900 символов!" sqref="J39">
      <formula1>900</formula1>
    </dataValidation>
    <dataValidation allowBlank="1" showInputMessage="1" showErrorMessage="1" prompt="Для выбора выполните двойной щелчок левой клавиши мыши по соответствующей ячейке." sqref="K3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39"/>
    <dataValidation type="textLength" operator="lessThanOrEqual" allowBlank="1" showInputMessage="1" showErrorMessage="1" errorTitle="Ошибка" error="Допускается ввод не более 900 символов!" sqref="R39">
      <formula1>900</formula1>
    </dataValidation>
    <dataValidation allowBlank="1" showInputMessage="1" showErrorMessage="1" prompt="Для выбора выполните двойной щелчок левой клавиши мыши по соответствующей ячейке." sqref="S3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formula1>DESCRIPTION_TERRITORY</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type="textLength" operator="lessThanOrEqual" allowBlank="1" showInputMessage="1" showErrorMessage="1" errorTitle="Ошибка" error="Допускается ввод не более 900 символов!" sqref="J43">
      <formula1>900</formula1>
    </dataValidation>
    <dataValidation allowBlank="1" showInputMessage="1" showErrorMessage="1" prompt="Для выбора выполните двойной щелчок левой клавиши мыши по соответствующей ячейке." sqref="K4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43"/>
    <dataValidation type="textLength" operator="lessThanOrEqual" allowBlank="1" showInputMessage="1" showErrorMessage="1" errorTitle="Ошибка" error="Допускается ввод не более 900 символов!" sqref="R43">
      <formula1>900</formula1>
    </dataValidation>
    <dataValidation allowBlank="1" showInputMessage="1" showErrorMessage="1" prompt="Для выбора выполните двойной щелчок левой клавиши мыши по соответствующей ячейке." sqref="S43"/>
    <dataValidation type="textLength" operator="lessThanOrEqual" allowBlank="1" showInputMessage="1" showErrorMessage="1" errorTitle="Ошибка" error="Допускается ввод не более 900 символов!" sqref="V43">
      <formula1>900</formula1>
    </dataValidation>
    <dataValidation type="textLength" operator="lessThanOrEqual" allowBlank="1" showInputMessage="1" showErrorMessage="1" errorTitle="Ошибка" error="Допускается ввод не более 900 символов!" sqref="W43">
      <formula1>900</formula1>
    </dataValidation>
    <dataValidation type="textLength" operator="lessThanOrEqual" allowBlank="1" showInputMessage="1" showErrorMessage="1" errorTitle="Ошибка" error="Допускается ввод не более 900 символов!" sqref="J44">
      <formula1>900</formula1>
    </dataValidation>
    <dataValidation allowBlank="1" showInputMessage="1" showErrorMessage="1" prompt="Для выбора выполните двойной щелчок левой клавиши мыши по соответствующей ячейке." sqref="K4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44"/>
    <dataValidation type="textLength" operator="lessThanOrEqual" allowBlank="1" showInputMessage="1" showErrorMessage="1" errorTitle="Ошибка" error="Допускается ввод не более 900 символов!" sqref="R44">
      <formula1>900</formula1>
    </dataValidation>
    <dataValidation allowBlank="1" showInputMessage="1" showErrorMessage="1" prompt="Для выбора выполните двойной щелчок левой клавиши мыши по соответствующей ячейке." sqref="S4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5">
      <formula1>DESCRIPTION_TERRITORY</formula1>
    </dataValidation>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7BFD85-56C8-9FDA-A10E-26E595734623}"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1172</v>
      </c>
      <c r="E5" s="2237"/>
      <c r="F5" s="2237"/>
      <c r="G5" s="2237"/>
      <c r="H5" s="2237"/>
      <c r="I5" s="2237"/>
      <c r="J5" s="2237"/>
      <c r="V5" s="505">
        <v>63</v>
      </c>
    </row>
    <row customHeight="1" ht="15.75">
      <c r="C6" s="176"/>
      <c r="D6" s="2176" t="str">
        <f>IF(org=0,"Не определено",org)</f>
        <v>АО "ХТК"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f>IF(I8="","",INDEX(DIFFERENTIATION_UNMERGE_VD,MATCH(I8,DIFFERENTIATION_ID_DIFF,0)))</f>
        <v>0</v>
      </c>
      <c r="J9" s="2396"/>
      <c r="K9" s="2175" t="s">
        <v>307</v>
      </c>
      <c r="V9" s="505">
        <v>15</v>
      </c>
    </row>
    <row s="1635" customFormat="1" customHeight="1" ht="15.75">
      <c r="A10" s="759"/>
      <c r="C10" s="176"/>
      <c r="D10" s="711"/>
      <c r="E10" s="2367" t="s">
        <v>572</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306</v>
      </c>
      <c r="E12" s="2370"/>
      <c r="F12" s="2370"/>
      <c r="G12" s="887"/>
      <c r="H12" s="887"/>
      <c r="I12" s="887"/>
      <c r="J12" s="887"/>
      <c r="K12" s="2199"/>
      <c r="U12" s="675"/>
      <c r="V12" s="758">
        <v>15</v>
      </c>
    </row>
    <row customHeight="1" ht="35.699999999999996">
      <c r="C13" s="176"/>
      <c r="D13" s="805" t="s">
        <v>88</v>
      </c>
      <c r="E13" s="807" t="s">
        <v>308</v>
      </c>
      <c r="F13" s="807" t="s">
        <v>574</v>
      </c>
      <c r="G13" s="808" t="s">
        <v>309</v>
      </c>
      <c r="H13" s="807" t="s">
        <v>396</v>
      </c>
      <c r="I13" s="808" t="s">
        <v>309</v>
      </c>
      <c r="J13" s="807" t="s">
        <v>396</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816</v>
      </c>
      <c r="F15" s="521" t="s">
        <v>817</v>
      </c>
      <c r="G15" s="678"/>
      <c r="H15" s="678"/>
      <c r="I15" s="678"/>
      <c r="J15" s="678"/>
      <c r="K15" s="289" t="s">
        <v>818</v>
      </c>
      <c r="V15" s="505">
        <v>0</v>
      </c>
    </row>
    <row customHeight="1" ht="22.5" hidden="1">
      <c r="A16" s="505"/>
      <c r="C16" s="526"/>
      <c r="D16" s="521">
        <v>2</v>
      </c>
      <c r="E16" s="279" t="s">
        <v>819</v>
      </c>
      <c r="F16" s="521" t="s">
        <v>820</v>
      </c>
      <c r="G16" s="678"/>
      <c r="H16" s="678"/>
      <c r="I16" s="678"/>
      <c r="J16" s="678"/>
      <c r="K16" s="289" t="s">
        <v>821</v>
      </c>
      <c r="V16" s="505">
        <v>0</v>
      </c>
    </row>
    <row customHeight="1" ht="123.75" hidden="1">
      <c r="A17" s="505"/>
      <c r="C17" s="526"/>
      <c r="D17" s="521">
        <v>3</v>
      </c>
      <c r="E17" s="279" t="s">
        <v>1173</v>
      </c>
      <c r="F17" s="521" t="s">
        <v>312</v>
      </c>
      <c r="G17" s="678"/>
      <c r="H17" s="678"/>
      <c r="I17" s="678"/>
      <c r="J17" s="678"/>
      <c r="K17" s="289" t="s">
        <v>1174</v>
      </c>
      <c r="V17" s="505">
        <v>0</v>
      </c>
    </row>
    <row customHeight="1" ht="48.29999999999999">
      <c r="A18" s="505"/>
      <c r="C18" s="526"/>
      <c r="D18" s="521">
        <v>3</v>
      </c>
      <c r="E18" s="279" t="s">
        <v>822</v>
      </c>
      <c r="F18" s="521" t="s">
        <v>312</v>
      </c>
      <c r="G18" s="809" t="s">
        <v>312</v>
      </c>
      <c r="H18" s="810" t="s">
        <v>312</v>
      </c>
      <c r="I18" s="521" t="s">
        <v>312</v>
      </c>
      <c r="J18" s="578" t="s">
        <v>312</v>
      </c>
      <c r="K18" s="289" t="s">
        <v>1175</v>
      </c>
      <c r="V18" s="505">
        <v>46</v>
      </c>
    </row>
    <row customHeight="1" ht="35.699999999999996">
      <c r="A19" s="505"/>
      <c r="C19" s="526"/>
      <c r="D19" s="539" t="s">
        <v>330</v>
      </c>
      <c r="E19" s="559" t="s">
        <v>824</v>
      </c>
      <c r="F19" s="521" t="s">
        <v>825</v>
      </c>
      <c r="G19" s="817"/>
      <c r="H19" s="106"/>
      <c r="I19" s="817"/>
      <c r="J19" s="818"/>
      <c r="K19" s="679"/>
      <c r="V19" s="505">
        <v>34</v>
      </c>
    </row>
    <row customHeight="1" ht="35.699999999999996">
      <c r="A20" s="505"/>
      <c r="C20" s="526"/>
      <c r="D20" s="1890" t="s">
        <v>338</v>
      </c>
      <c r="E20" s="559" t="s">
        <v>826</v>
      </c>
      <c r="F20" s="521" t="s">
        <v>827</v>
      </c>
      <c r="G20" s="817"/>
      <c r="H20" s="106"/>
      <c r="I20" s="817"/>
      <c r="J20" s="106"/>
      <c r="K20" s="679"/>
      <c r="V20" s="505">
        <v>34</v>
      </c>
    </row>
    <row customHeight="1" ht="48.29999999999999">
      <c r="A21" s="505"/>
      <c r="C21" s="526"/>
      <c r="D21" s="1890" t="s">
        <v>340</v>
      </c>
      <c r="E21" s="559" t="s">
        <v>828</v>
      </c>
      <c r="F21" s="521" t="s">
        <v>579</v>
      </c>
      <c r="G21" s="680"/>
      <c r="H21" s="106"/>
      <c r="I21" s="680"/>
      <c r="J21" s="106"/>
      <c r="K21" s="679"/>
      <c r="V21" s="505">
        <v>46</v>
      </c>
    </row>
    <row customHeight="1" ht="67.5" hidden="1">
      <c r="A22" s="505"/>
      <c r="C22" s="526"/>
      <c r="D22" s="521">
        <v>5</v>
      </c>
      <c r="E22" s="279" t="s">
        <v>1176</v>
      </c>
      <c r="F22" s="521" t="s">
        <v>566</v>
      </c>
      <c r="G22" s="681"/>
      <c r="H22" s="682"/>
      <c r="I22" s="681"/>
      <c r="J22" s="682"/>
      <c r="K22" s="289" t="s">
        <v>1177</v>
      </c>
      <c r="V22" s="505">
        <v>0</v>
      </c>
    </row>
    <row customHeight="1" ht="33.75" hidden="1">
      <c r="C23" s="451"/>
      <c r="D23" s="521">
        <v>6</v>
      </c>
      <c r="E23" s="279" t="s">
        <v>1178</v>
      </c>
      <c r="F23" s="521" t="s">
        <v>1179</v>
      </c>
      <c r="G23" s="681"/>
      <c r="H23" s="681"/>
      <c r="I23" s="681"/>
      <c r="J23" s="681"/>
      <c r="K23" s="289" t="s">
        <v>1180</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2825D36-8178-63E8-6758-7FCA02F4B4E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1181</v>
      </c>
      <c r="B1" s="1067" t="s">
        <v>1182</v>
      </c>
      <c r="C1" s="1067" t="s">
        <v>1183</v>
      </c>
      <c r="D1" s="1067" t="s">
        <v>1184</v>
      </c>
      <c r="E1" s="1067" t="s">
        <v>1185</v>
      </c>
      <c r="F1" s="1067" t="s">
        <v>1186</v>
      </c>
      <c r="G1" s="1067" t="s">
        <v>1187</v>
      </c>
      <c r="H1" s="1067" t="s">
        <v>1188</v>
      </c>
      <c r="I1" s="1067" t="s">
        <v>1189</v>
      </c>
      <c r="J1" s="1067" t="s">
        <v>1190</v>
      </c>
      <c r="K1" s="1067" t="s">
        <v>1191</v>
      </c>
      <c r="L1" s="1067" t="s">
        <v>1192</v>
      </c>
      <c r="M1" s="1067"/>
      <c r="N1" s="1067" t="s">
        <v>1193</v>
      </c>
      <c r="O1" s="1067" t="s">
        <v>1194</v>
      </c>
      <c r="P1" s="1067" t="s">
        <v>1195</v>
      </c>
      <c r="Q1" s="1067" t="s">
        <v>1196</v>
      </c>
      <c r="R1" s="1067" t="s">
        <v>1197</v>
      </c>
      <c r="S1" s="1067" t="s">
        <v>1198</v>
      </c>
      <c r="T1" s="1067" t="s">
        <v>1199</v>
      </c>
      <c r="U1" s="1067" t="s">
        <v>1200</v>
      </c>
      <c r="V1" s="1067"/>
      <c r="W1" s="797" t="s">
        <v>1201</v>
      </c>
      <c r="X1" s="1067" t="s">
        <v>1202</v>
      </c>
      <c r="Y1" s="1067" t="s">
        <v>1203</v>
      </c>
      <c r="Z1" s="1067"/>
      <c r="AA1" s="1067" t="s">
        <v>1204</v>
      </c>
      <c r="AB1" s="1067"/>
      <c r="AC1" s="1067" t="s">
        <v>1205</v>
      </c>
      <c r="AD1" s="1067"/>
      <c r="AF1" s="1067" t="s">
        <v>1206</v>
      </c>
      <c r="AH1" s="1067" t="s">
        <v>1207</v>
      </c>
      <c r="AI1" s="1067" t="s">
        <v>1208</v>
      </c>
      <c r="AK1" s="1067" t="s">
        <v>1209</v>
      </c>
      <c r="AM1" s="1067" t="s">
        <v>1210</v>
      </c>
      <c r="AP1" s="1067" t="s">
        <v>1211</v>
      </c>
      <c r="AQ1" s="1067" t="s">
        <v>1212</v>
      </c>
      <c r="AS1" s="1067" t="s">
        <v>1213</v>
      </c>
      <c r="AU1" s="1067" t="s">
        <v>1214</v>
      </c>
      <c r="AW1" s="1067" t="s">
        <v>1215</v>
      </c>
      <c r="AX1" s="1067" t="s">
        <v>1216</v>
      </c>
      <c r="AZ1" s="1152" t="s">
        <v>1217</v>
      </c>
      <c r="BB1" s="1067" t="s">
        <v>1218</v>
      </c>
      <c r="BC1" s="1067"/>
      <c r="BE1" s="1067" t="s">
        <v>1219</v>
      </c>
      <c r="BF1" s="1067" t="s">
        <v>1220</v>
      </c>
      <c r="BH1" s="1069" t="s">
        <v>815</v>
      </c>
      <c r="BI1" s="1070"/>
      <c r="BJ1" s="1071" t="s">
        <v>1221</v>
      </c>
      <c r="BK1" s="1070"/>
      <c r="BL1" s="1072" t="s">
        <v>914</v>
      </c>
      <c r="BM1" s="1070"/>
      <c r="BN1" s="1073" t="s">
        <v>1222</v>
      </c>
      <c r="BS1" s="1427"/>
    </row>
    <row customHeight="1" ht="11.25">
      <c r="A2" s="1074" t="s">
        <v>1223</v>
      </c>
      <c r="B2" s="1075">
        <v>2000</v>
      </c>
      <c r="C2" s="1075">
        <v>2022</v>
      </c>
      <c r="D2" s="1075" t="s">
        <v>66</v>
      </c>
      <c r="E2" s="1076" t="s">
        <v>1224</v>
      </c>
      <c r="F2" s="1076" t="s">
        <v>1225</v>
      </c>
      <c r="G2" s="1076" t="s">
        <v>1226</v>
      </c>
      <c r="H2" s="1077" t="s">
        <v>55</v>
      </c>
      <c r="I2" s="1076" t="s">
        <v>109</v>
      </c>
      <c r="J2" s="1076" t="s">
        <v>1227</v>
      </c>
      <c r="K2" s="1078" t="s">
        <v>1228</v>
      </c>
      <c r="L2" s="1079"/>
      <c r="M2" s="1078">
        <v>1</v>
      </c>
      <c r="N2" s="1162" t="s">
        <v>1229</v>
      </c>
      <c r="O2" s="1077" t="s">
        <v>1230</v>
      </c>
      <c r="P2" s="1080" t="s">
        <v>37</v>
      </c>
      <c r="Q2" s="1081" t="s">
        <v>1231</v>
      </c>
      <c r="R2" s="143" t="s">
        <v>1232</v>
      </c>
      <c r="S2" s="143" t="s">
        <v>1233</v>
      </c>
      <c r="T2" s="1082" t="s">
        <v>1234</v>
      </c>
      <c r="U2" s="1079" t="s">
        <v>1235</v>
      </c>
      <c r="V2" s="1083">
        <v>1</v>
      </c>
      <c r="W2" s="1084"/>
      <c r="X2" s="1084" t="s">
        <v>1236</v>
      </c>
      <c r="Y2" s="1075" t="s">
        <v>1237</v>
      </c>
      <c r="Z2" s="1085"/>
      <c r="AA2" s="1075" t="s">
        <v>1238</v>
      </c>
      <c r="AB2" s="1086" t="s">
        <v>1238</v>
      </c>
      <c r="AC2" s="1075" t="s">
        <v>1239</v>
      </c>
      <c r="AD2" s="1086" t="s">
        <v>1239</v>
      </c>
      <c r="AF2" s="1077" t="s">
        <v>1235</v>
      </c>
      <c r="AH2" s="1076" t="s">
        <v>1240</v>
      </c>
      <c r="AI2" s="1076" t="s">
        <v>1240</v>
      </c>
      <c r="AK2" s="1076" t="s">
        <v>1241</v>
      </c>
      <c r="AM2" s="1076" t="s">
        <v>1242</v>
      </c>
      <c r="AP2" s="1087" t="s">
        <v>1236</v>
      </c>
      <c r="AQ2" s="1088" t="s">
        <v>1236</v>
      </c>
      <c r="AS2" s="1075" t="s">
        <v>1243</v>
      </c>
      <c r="AU2" s="1120" t="s">
        <v>1244</v>
      </c>
      <c r="AW2" s="1120" t="s">
        <v>1245</v>
      </c>
      <c r="AX2" s="1120" t="s">
        <v>1245</v>
      </c>
      <c r="AZ2" s="1120" t="s">
        <v>53</v>
      </c>
      <c r="BB2" s="1120" t="s">
        <v>1246</v>
      </c>
      <c r="BC2" s="1120" t="s">
        <v>1247</v>
      </c>
      <c r="BE2" s="1120">
        <v>2000</v>
      </c>
      <c r="BF2" s="1120" t="s">
        <v>1248</v>
      </c>
    </row>
    <row customHeight="1" ht="11.25">
      <c r="A3" s="1074" t="s">
        <v>1249</v>
      </c>
      <c r="B3" s="1075">
        <v>2001</v>
      </c>
      <c r="C3" s="1075">
        <v>2023</v>
      </c>
      <c r="D3" s="1075" t="s">
        <v>19</v>
      </c>
      <c r="E3" s="1076" t="s">
        <v>1250</v>
      </c>
      <c r="F3" s="1076" t="s">
        <v>1251</v>
      </c>
      <c r="G3" s="1076" t="s">
        <v>1252</v>
      </c>
      <c r="H3" s="1077" t="s">
        <v>1253</v>
      </c>
      <c r="I3" s="1076" t="s">
        <v>110</v>
      </c>
      <c r="J3" s="1076" t="s">
        <v>564</v>
      </c>
      <c r="K3" s="1078" t="s">
        <v>1158</v>
      </c>
      <c r="L3" s="1079">
        <f>_xlfn.IFERROR(MATCH(K3,OFFER_METHOD,0),0)</f>
        <v>4</v>
      </c>
      <c r="M3" s="1078">
        <v>2</v>
      </c>
      <c r="N3" s="1162" t="s">
        <v>1254</v>
      </c>
      <c r="O3" s="1077" t="s">
        <v>1255</v>
      </c>
      <c r="P3" s="1080" t="s">
        <v>1256</v>
      </c>
      <c r="Q3" s="1081" t="s">
        <v>1257</v>
      </c>
      <c r="R3" s="143" t="s">
        <v>1258</v>
      </c>
      <c r="S3" s="143" t="s">
        <v>1259</v>
      </c>
      <c r="T3" s="1082" t="s">
        <v>1260</v>
      </c>
      <c r="U3" s="1079" t="s">
        <v>1261</v>
      </c>
      <c r="V3" s="1083">
        <v>2</v>
      </c>
      <c r="W3" s="1084"/>
      <c r="X3" s="1084" t="s">
        <v>1262</v>
      </c>
      <c r="Y3" s="1075" t="s">
        <v>1237</v>
      </c>
      <c r="Z3" s="1085"/>
      <c r="AA3" s="1075" t="s">
        <v>1263</v>
      </c>
      <c r="AB3" s="1086" t="s">
        <v>1263</v>
      </c>
      <c r="AC3" s="1075" t="s">
        <v>1264</v>
      </c>
      <c r="AD3" s="1086" t="s">
        <v>1264</v>
      </c>
      <c r="AF3" s="1077" t="s">
        <v>1261</v>
      </c>
      <c r="AH3" s="1076" t="s">
        <v>1265</v>
      </c>
      <c r="AI3" s="1076" t="s">
        <v>1266</v>
      </c>
      <c r="AK3" s="1076" t="s">
        <v>1267</v>
      </c>
      <c r="AM3" s="1076" t="s">
        <v>1268</v>
      </c>
      <c r="AP3" s="1087" t="s">
        <v>1269</v>
      </c>
      <c r="AQ3" s="1088" t="s">
        <v>1269</v>
      </c>
      <c r="AS3" s="1075" t="s">
        <v>1270</v>
      </c>
      <c r="AU3" s="1120" t="s">
        <v>1271</v>
      </c>
      <c r="AW3" s="1120" t="s">
        <v>1272</v>
      </c>
      <c r="AX3" s="1120" t="s">
        <v>1272</v>
      </c>
      <c r="AZ3" s="1120" t="s">
        <v>1273</v>
      </c>
      <c r="BB3" s="1120" t="s">
        <v>1274</v>
      </c>
      <c r="BC3" s="1120" t="s">
        <v>1247</v>
      </c>
      <c r="BE3" s="1120">
        <v>2001</v>
      </c>
      <c r="BF3" s="1120" t="s">
        <v>1275</v>
      </c>
      <c r="BH3" s="1067" t="s">
        <v>1276</v>
      </c>
      <c r="BJ3" s="1067" t="s">
        <v>1277</v>
      </c>
      <c r="BL3" s="1067" t="s">
        <v>1278</v>
      </c>
      <c r="BN3" s="1067" t="s">
        <v>1279</v>
      </c>
      <c r="BR3" s="1067" t="s">
        <v>1280</v>
      </c>
      <c r="BS3" s="1428"/>
      <c r="BT3" s="1070"/>
      <c r="BU3" s="1067" t="s">
        <v>1281</v>
      </c>
      <c r="BV3" s="1070"/>
      <c r="BW3" s="1690"/>
      <c r="BX3" s="1692" t="s">
        <v>1282</v>
      </c>
      <c r="CA3" s="1067" t="s">
        <v>1283</v>
      </c>
    </row>
    <row customHeight="1" ht="11.25">
      <c r="A4" s="1074" t="s">
        <v>1284</v>
      </c>
      <c r="B4" s="1075">
        <v>2002</v>
      </c>
      <c r="C4" s="1075">
        <v>2024</v>
      </c>
      <c r="E4" s="1076" t="s">
        <v>1285</v>
      </c>
      <c r="F4" s="1076" t="s">
        <v>1286</v>
      </c>
      <c r="H4" s="1077" t="s">
        <v>1287</v>
      </c>
      <c r="I4" s="1076" t="s">
        <v>90</v>
      </c>
      <c r="J4" s="1076" t="s">
        <v>1288</v>
      </c>
      <c r="K4" s="1078" t="s">
        <v>1289</v>
      </c>
      <c r="L4" s="1079">
        <f>_xlfn.IFERROR(MATCH(K4,OFFER_METHOD,0),0)</f>
        <v>0</v>
      </c>
      <c r="M4" s="1078">
        <v>3</v>
      </c>
      <c r="N4" s="1162" t="s">
        <v>1290</v>
      </c>
      <c r="O4" s="1076" t="s">
        <v>1291</v>
      </c>
      <c r="Q4" s="1081" t="s">
        <v>1292</v>
      </c>
      <c r="R4" s="143" t="s">
        <v>1293</v>
      </c>
      <c r="S4" s="143" t="s">
        <v>1294</v>
      </c>
      <c r="T4" s="1082" t="s">
        <v>1295</v>
      </c>
      <c r="U4" s="1079" t="s">
        <v>1296</v>
      </c>
      <c r="V4" s="1083">
        <v>3</v>
      </c>
      <c r="W4" s="1084"/>
      <c r="X4" s="1084" t="s">
        <v>1297</v>
      </c>
      <c r="Y4" s="1075" t="s">
        <v>1237</v>
      </c>
      <c r="Z4" s="1091"/>
      <c r="AC4" s="1075" t="s">
        <v>1298</v>
      </c>
      <c r="AD4" s="1086" t="s">
        <v>1298</v>
      </c>
      <c r="AF4" s="1077" t="s">
        <v>1296</v>
      </c>
      <c r="AH4" s="1077" t="s">
        <v>1299</v>
      </c>
      <c r="AK4" s="1076" t="s">
        <v>1300</v>
      </c>
      <c r="AM4" s="1076" t="s">
        <v>1301</v>
      </c>
      <c r="AP4" s="1087" t="s">
        <v>1262</v>
      </c>
      <c r="AQ4" s="1088" t="s">
        <v>1262</v>
      </c>
      <c r="AS4" s="1075" t="s">
        <v>1302</v>
      </c>
      <c r="AU4" s="1120" t="s">
        <v>1303</v>
      </c>
      <c r="AW4" s="1120" t="s">
        <v>1304</v>
      </c>
      <c r="AX4" s="1120" t="s">
        <v>1304</v>
      </c>
      <c r="AZ4" s="1120" t="s">
        <v>1305</v>
      </c>
      <c r="BB4" s="1120" t="s">
        <v>1306</v>
      </c>
      <c r="BC4" s="1120" t="s">
        <v>1307</v>
      </c>
      <c r="BE4" s="1120">
        <v>2002</v>
      </c>
      <c r="BF4" s="1120" t="s">
        <v>1308</v>
      </c>
      <c r="BH4" s="1068" t="s">
        <v>1309</v>
      </c>
      <c r="BJ4" s="1068" t="s">
        <v>1309</v>
      </c>
      <c r="BL4" s="1068" t="s">
        <v>1309</v>
      </c>
      <c r="BN4" s="1068" t="s">
        <v>1309</v>
      </c>
      <c r="BQ4" s="1432" t="s">
        <v>1310</v>
      </c>
      <c r="BR4" s="1159" t="s">
        <v>1311</v>
      </c>
      <c r="BS4" s="274"/>
      <c r="BT4" s="1432" t="s">
        <v>1312</v>
      </c>
      <c r="BU4" s="1159" t="s">
        <v>1313</v>
      </c>
      <c r="BV4" s="1070"/>
      <c r="BW4" s="1697" t="s">
        <v>1314</v>
      </c>
      <c r="BX4" s="1691" t="s">
        <v>1315</v>
      </c>
      <c r="BZ4" s="1432" t="s">
        <v>1316</v>
      </c>
      <c r="CA4" s="1159" t="s">
        <v>1317</v>
      </c>
    </row>
    <row customHeight="1" ht="11.25">
      <c r="A5" s="1074" t="s">
        <v>1318</v>
      </c>
      <c r="B5" s="1075">
        <v>2003</v>
      </c>
      <c r="C5" s="1075">
        <v>2025</v>
      </c>
      <c r="E5" s="1076" t="s">
        <v>1319</v>
      </c>
      <c r="F5" s="1076" t="s">
        <v>1320</v>
      </c>
      <c r="H5" s="1077" t="s">
        <v>1321</v>
      </c>
      <c r="I5" s="1076" t="s">
        <v>91</v>
      </c>
      <c r="K5" s="1078" t="s">
        <v>1322</v>
      </c>
      <c r="L5" s="1079">
        <f>_xlfn.IFERROR(MATCH(K5,OFFER_METHOD,0),0)</f>
        <v>0</v>
      </c>
      <c r="M5" s="1078">
        <v>4</v>
      </c>
      <c r="N5" s="1092" t="s">
        <v>1323</v>
      </c>
      <c r="O5" s="1076" t="s">
        <v>1324</v>
      </c>
      <c r="Q5" s="1081" t="s">
        <v>453</v>
      </c>
      <c r="R5" s="143" t="s">
        <v>456</v>
      </c>
      <c r="T5" s="1077" t="s">
        <v>1325</v>
      </c>
      <c r="U5" s="1079" t="s">
        <v>1326</v>
      </c>
      <c r="V5" s="1083">
        <v>4</v>
      </c>
      <c r="W5" s="1084"/>
      <c r="X5" s="1084" t="s">
        <v>172</v>
      </c>
      <c r="Y5" s="1075" t="s">
        <v>1327</v>
      </c>
      <c r="Z5" s="1091">
        <v>1</v>
      </c>
      <c r="AF5" s="1077" t="s">
        <v>1328</v>
      </c>
      <c r="AH5" s="1076" t="s">
        <v>1329</v>
      </c>
      <c r="AK5" s="1076" t="s">
        <v>1330</v>
      </c>
      <c r="AM5" s="1076" t="s">
        <v>1331</v>
      </c>
      <c r="AP5" s="1087" t="s">
        <v>172</v>
      </c>
      <c r="AQ5" s="1088" t="s">
        <v>172</v>
      </c>
      <c r="AU5" s="1120" t="s">
        <v>1332</v>
      </c>
      <c r="AW5" s="1120" t="s">
        <v>1333</v>
      </c>
      <c r="AX5" s="1120" t="s">
        <v>1333</v>
      </c>
      <c r="AZ5" s="1120" t="s">
        <v>1334</v>
      </c>
      <c r="BB5" s="1120" t="s">
        <v>1335</v>
      </c>
      <c r="BC5" s="1120" t="s">
        <v>1336</v>
      </c>
      <c r="BE5" s="1120">
        <v>2003</v>
      </c>
      <c r="BF5" s="1120" t="s">
        <v>1337</v>
      </c>
      <c r="BH5" s="1068" t="s">
        <v>1338</v>
      </c>
      <c r="BJ5" s="1068" t="s">
        <v>1338</v>
      </c>
      <c r="BL5" s="1068" t="s">
        <v>1338</v>
      </c>
      <c r="BN5" s="1068" t="s">
        <v>1339</v>
      </c>
      <c r="BQ5" s="1281">
        <v>4213775</v>
      </c>
      <c r="BR5" s="1068" t="s">
        <v>1236</v>
      </c>
      <c r="BS5" s="1429"/>
      <c r="BT5" s="1281">
        <v>64236871</v>
      </c>
      <c r="BU5" s="1068" t="s">
        <v>235</v>
      </c>
      <c r="BV5" s="1070"/>
      <c r="BW5" s="1695">
        <v>4213767</v>
      </c>
      <c r="BX5" s="1693" t="s">
        <v>1340</v>
      </c>
      <c r="BZ5" s="1281">
        <v>64237509</v>
      </c>
      <c r="CA5" s="1295" t="s">
        <v>1341</v>
      </c>
    </row>
    <row customHeight="1" ht="11.25">
      <c r="A6" s="1074" t="s">
        <v>1342</v>
      </c>
      <c r="B6" s="1075">
        <v>2004</v>
      </c>
      <c r="C6" s="1075">
        <v>2026</v>
      </c>
      <c r="E6" s="1076" t="s">
        <v>1343</v>
      </c>
      <c r="F6" s="1093"/>
      <c r="H6" s="1077" t="s">
        <v>1344</v>
      </c>
      <c r="I6" s="1076" t="s">
        <v>111</v>
      </c>
      <c r="J6" s="1067" t="s">
        <v>1345</v>
      </c>
      <c r="L6" s="1079">
        <f>SUM(kind_of_control_method_filter)</f>
        <v>4</v>
      </c>
      <c r="N6" s="1092" t="s">
        <v>1346</v>
      </c>
      <c r="O6" s="1076" t="s">
        <v>1347</v>
      </c>
      <c r="R6" s="143" t="s">
        <v>1231</v>
      </c>
      <c r="T6" s="1077" t="s">
        <v>1348</v>
      </c>
      <c r="U6" s="1079" t="s">
        <v>1328</v>
      </c>
      <c r="V6" s="1083">
        <v>5</v>
      </c>
      <c r="W6" s="1084"/>
      <c r="X6" s="1075" t="s">
        <v>180</v>
      </c>
      <c r="Y6" s="1075" t="s">
        <v>1349</v>
      </c>
      <c r="Z6" s="1091"/>
      <c r="AA6" s="1094"/>
      <c r="AH6" s="1076" t="s">
        <v>1350</v>
      </c>
      <c r="AK6" s="1076" t="s">
        <v>1351</v>
      </c>
      <c r="AM6" s="1076" t="s">
        <v>1352</v>
      </c>
      <c r="AP6" s="1087" t="s">
        <v>180</v>
      </c>
      <c r="AQ6" s="1088" t="s">
        <v>180</v>
      </c>
      <c r="AU6" s="1120" t="s">
        <v>1353</v>
      </c>
      <c r="AW6" s="1120" t="s">
        <v>1354</v>
      </c>
      <c r="AX6" s="1120" t="s">
        <v>1354</v>
      </c>
      <c r="BB6" s="1120" t="s">
        <v>1355</v>
      </c>
      <c r="BC6" s="1120" t="s">
        <v>1336</v>
      </c>
      <c r="BE6" s="1120">
        <v>2004</v>
      </c>
      <c r="BF6" s="1120" t="s">
        <v>1356</v>
      </c>
      <c r="BH6" s="1068" t="s">
        <v>1357</v>
      </c>
      <c r="BJ6" s="1068" t="s">
        <v>1358</v>
      </c>
      <c r="BL6" s="1068" t="s">
        <v>1358</v>
      </c>
      <c r="BN6" s="1068" t="s">
        <v>1359</v>
      </c>
      <c r="BQ6" s="1281">
        <v>4213784</v>
      </c>
      <c r="BR6" s="1295" t="s">
        <v>1269</v>
      </c>
      <c r="BS6" s="1430"/>
      <c r="BT6" s="1281">
        <v>64236872</v>
      </c>
      <c r="BU6" s="1068" t="s">
        <v>240</v>
      </c>
      <c r="BV6" s="1070"/>
      <c r="BW6" s="1695">
        <v>4213768</v>
      </c>
      <c r="BX6" s="1693" t="s">
        <v>260</v>
      </c>
      <c r="BZ6" s="1281">
        <v>64237510</v>
      </c>
      <c r="CA6" s="1068" t="s">
        <v>1360</v>
      </c>
    </row>
    <row customHeight="1" ht="11.25">
      <c r="A7" s="1074" t="s">
        <v>1361</v>
      </c>
      <c r="B7" s="1075">
        <v>2005</v>
      </c>
      <c r="E7" s="1076" t="s">
        <v>1362</v>
      </c>
      <c r="F7" s="1093"/>
      <c r="H7" s="1077" t="s">
        <v>1363</v>
      </c>
      <c r="I7" s="1076" t="s">
        <v>92</v>
      </c>
      <c r="J7" s="1076" t="s">
        <v>1364</v>
      </c>
      <c r="N7" s="1096" t="s">
        <v>1365</v>
      </c>
      <c r="O7" s="1076" t="s">
        <v>1366</v>
      </c>
      <c r="U7" s="1079" t="s">
        <v>19</v>
      </c>
      <c r="V7" s="370" t="s">
        <v>92</v>
      </c>
      <c r="W7" s="1084"/>
      <c r="X7" s="1075" t="s">
        <v>186</v>
      </c>
      <c r="Y7" s="1075" t="s">
        <v>1327</v>
      </c>
      <c r="Z7" s="1091"/>
      <c r="AA7" s="1094"/>
      <c r="AH7" s="1076" t="s">
        <v>1367</v>
      </c>
      <c r="AK7" s="1076" t="s">
        <v>1368</v>
      </c>
      <c r="AM7" s="1076" t="s">
        <v>1369</v>
      </c>
      <c r="AP7" s="1087" t="s">
        <v>186</v>
      </c>
      <c r="AQ7" s="1088" t="s">
        <v>186</v>
      </c>
      <c r="AU7" s="1120" t="s">
        <v>1370</v>
      </c>
      <c r="AW7" s="1120" t="s">
        <v>1371</v>
      </c>
      <c r="AX7" s="1120" t="s">
        <v>1371</v>
      </c>
      <c r="AZ7" s="1067" t="s">
        <v>1372</v>
      </c>
      <c r="BB7" s="1120" t="s">
        <v>1373</v>
      </c>
      <c r="BC7" s="1120" t="s">
        <v>1336</v>
      </c>
      <c r="BE7" s="1120">
        <v>2005</v>
      </c>
      <c r="BF7" s="1120" t="s">
        <v>1374</v>
      </c>
      <c r="BH7" s="1068" t="s">
        <v>1375</v>
      </c>
      <c r="BJ7" s="1068" t="s">
        <v>1357</v>
      </c>
      <c r="BL7" s="1068" t="s">
        <v>1357</v>
      </c>
      <c r="BN7" s="1068" t="s">
        <v>1376</v>
      </c>
      <c r="BQ7" s="1281">
        <v>4213781</v>
      </c>
      <c r="BR7" s="1068" t="s">
        <v>1262</v>
      </c>
      <c r="BS7" s="1429"/>
      <c r="BT7" s="1281">
        <v>64236873</v>
      </c>
      <c r="BU7" s="1068" t="s">
        <v>245</v>
      </c>
      <c r="BV7" s="1070"/>
      <c r="BW7" s="1695">
        <v>4213769</v>
      </c>
      <c r="BX7" s="1693" t="s">
        <v>1377</v>
      </c>
      <c r="BZ7" s="1281">
        <v>64237511</v>
      </c>
      <c r="CA7" s="1068" t="s">
        <v>275</v>
      </c>
    </row>
    <row customHeight="1" ht="11.25">
      <c r="A8" s="1074" t="s">
        <v>1378</v>
      </c>
      <c r="B8" s="1075">
        <v>2006</v>
      </c>
      <c r="E8" s="1076" t="s">
        <v>1379</v>
      </c>
      <c r="F8" s="1093"/>
      <c r="H8" s="1077" t="s">
        <v>1380</v>
      </c>
      <c r="I8" s="1076" t="s">
        <v>93</v>
      </c>
      <c r="J8" s="1076" t="s">
        <v>1381</v>
      </c>
      <c r="N8" s="1163" t="s">
        <v>1382</v>
      </c>
      <c r="O8" s="1076" t="s">
        <v>1383</v>
      </c>
      <c r="V8" s="370" t="s">
        <v>93</v>
      </c>
      <c r="W8" s="1084"/>
      <c r="X8" s="1075" t="s">
        <v>192</v>
      </c>
      <c r="Y8" s="1075" t="s">
        <v>1327</v>
      </c>
      <c r="Z8" s="1091"/>
      <c r="AA8" s="1094"/>
      <c r="AK8" s="1076" t="s">
        <v>1384</v>
      </c>
      <c r="AP8" s="1087" t="s">
        <v>192</v>
      </c>
      <c r="AQ8" s="1088" t="s">
        <v>192</v>
      </c>
      <c r="AU8" s="1120" t="s">
        <v>1385</v>
      </c>
      <c r="AW8" s="1120" t="s">
        <v>1386</v>
      </c>
      <c r="AX8" s="1120" t="s">
        <v>1386</v>
      </c>
      <c r="AZ8" s="1120" t="s">
        <v>1387</v>
      </c>
      <c r="BB8" s="1120" t="s">
        <v>1388</v>
      </c>
      <c r="BC8" s="1120" t="s">
        <v>1336</v>
      </c>
      <c r="BE8" s="1120">
        <v>2006</v>
      </c>
      <c r="BF8" s="1120" t="s">
        <v>1389</v>
      </c>
      <c r="BH8" s="1068" t="s">
        <v>1390</v>
      </c>
      <c r="BJ8" s="1068" t="s">
        <v>1391</v>
      </c>
      <c r="BL8" s="1068" t="s">
        <v>1391</v>
      </c>
      <c r="BN8" s="1068" t="s">
        <v>1392</v>
      </c>
      <c r="BQ8" s="1281">
        <v>4213776</v>
      </c>
      <c r="BR8" s="1068" t="s">
        <v>172</v>
      </c>
      <c r="BS8" s="1429"/>
      <c r="BT8" s="1281">
        <v>64236874</v>
      </c>
      <c r="BU8" s="1295" t="s">
        <v>1393</v>
      </c>
      <c r="BV8" s="1070"/>
      <c r="BW8" s="1695">
        <v>4213770</v>
      </c>
      <c r="BX8" s="1696" t="s">
        <v>1394</v>
      </c>
      <c r="BZ8" s="1281">
        <v>64237512</v>
      </c>
      <c r="CA8" s="1068" t="s">
        <v>270</v>
      </c>
    </row>
    <row customHeight="1" ht="11.25">
      <c r="A9" s="1074" t="s">
        <v>1395</v>
      </c>
      <c r="B9" s="1075">
        <v>2007</v>
      </c>
      <c r="E9" s="1076" t="s">
        <v>1396</v>
      </c>
      <c r="F9" s="1093"/>
      <c r="G9" s="1067" t="s">
        <v>1397</v>
      </c>
      <c r="H9" s="1067" t="s">
        <v>1398</v>
      </c>
      <c r="I9" s="1076" t="s">
        <v>112</v>
      </c>
      <c r="O9" s="1076" t="s">
        <v>455</v>
      </c>
      <c r="V9" s="370" t="s">
        <v>112</v>
      </c>
      <c r="W9" s="1084"/>
      <c r="X9" s="1075" t="s">
        <v>198</v>
      </c>
      <c r="Y9" s="1075" t="s">
        <v>1237</v>
      </c>
      <c r="Z9" s="1091">
        <v>1</v>
      </c>
      <c r="AA9" s="1094"/>
      <c r="AK9" s="1076" t="s">
        <v>1399</v>
      </c>
      <c r="AP9" s="1087" t="s">
        <v>1400</v>
      </c>
      <c r="AQ9" s="1088" t="s">
        <v>1400</v>
      </c>
      <c r="AW9" s="1120" t="s">
        <v>1401</v>
      </c>
      <c r="AX9" s="1120" t="s">
        <v>1401</v>
      </c>
      <c r="AZ9" s="1120" t="s">
        <v>1402</v>
      </c>
      <c r="BB9" s="1120" t="s">
        <v>1403</v>
      </c>
      <c r="BC9" s="1120" t="s">
        <v>1336</v>
      </c>
      <c r="BE9" s="1120">
        <v>2007</v>
      </c>
      <c r="BF9" s="1120" t="s">
        <v>1404</v>
      </c>
      <c r="BH9" s="1068" t="s">
        <v>1405</v>
      </c>
      <c r="BJ9" s="1068" t="s">
        <v>1406</v>
      </c>
      <c r="BL9" s="1068" t="s">
        <v>1406</v>
      </c>
      <c r="BN9" s="1068" t="s">
        <v>1407</v>
      </c>
      <c r="BQ9" s="1281">
        <v>4213777</v>
      </c>
      <c r="BR9" s="1068" t="s">
        <v>180</v>
      </c>
      <c r="BS9" s="1429"/>
      <c r="BT9" s="1281">
        <v>64236875</v>
      </c>
      <c r="BU9" s="1068" t="s">
        <v>250</v>
      </c>
      <c r="BV9" s="1070"/>
      <c r="BW9" s="1690"/>
      <c r="BX9" s="1690"/>
    </row>
    <row customHeight="1" ht="11.25">
      <c r="A10" s="1074" t="s">
        <v>1408</v>
      </c>
      <c r="B10" s="1075">
        <v>2008</v>
      </c>
      <c r="E10" s="1076" t="s">
        <v>1409</v>
      </c>
      <c r="F10" s="1093"/>
      <c r="G10" s="1076" t="s">
        <v>1410</v>
      </c>
      <c r="H10" s="1076" t="s">
        <v>1411</v>
      </c>
      <c r="I10" s="1076" t="s">
        <v>148</v>
      </c>
      <c r="J10" s="1067" t="s">
        <v>1412</v>
      </c>
      <c r="K10" s="1067" t="s">
        <v>1413</v>
      </c>
      <c r="O10" s="1076" t="s">
        <v>458</v>
      </c>
      <c r="V10" s="371" t="s">
        <v>148</v>
      </c>
      <c r="W10" s="1097"/>
      <c r="X10" s="1097" t="s">
        <v>1414</v>
      </c>
      <c r="Y10" s="1098" t="s">
        <v>1415</v>
      </c>
      <c r="Z10" s="1091"/>
      <c r="AP10" s="1087" t="s">
        <v>1414</v>
      </c>
      <c r="AQ10" s="1088" t="s">
        <v>1414</v>
      </c>
      <c r="AW10" s="1120" t="s">
        <v>1416</v>
      </c>
      <c r="AX10" s="1120" t="s">
        <v>1416</v>
      </c>
      <c r="AZ10" s="1120" t="s">
        <v>1417</v>
      </c>
      <c r="BB10" s="1120" t="s">
        <v>1418</v>
      </c>
      <c r="BC10" s="1120" t="s">
        <v>1336</v>
      </c>
      <c r="BE10" s="1120">
        <v>2008</v>
      </c>
      <c r="BF10" s="1120" t="s">
        <v>1419</v>
      </c>
      <c r="BH10" s="1068" t="s">
        <v>1420</v>
      </c>
      <c r="BJ10" s="1068" t="s">
        <v>1421</v>
      </c>
      <c r="BL10" s="1068" t="s">
        <v>1421</v>
      </c>
      <c r="BN10" s="1068" t="s">
        <v>1422</v>
      </c>
      <c r="BQ10" s="1281">
        <v>4213778</v>
      </c>
      <c r="BR10" s="1068" t="s">
        <v>186</v>
      </c>
      <c r="BS10" s="1429"/>
      <c r="BT10" s="1281">
        <v>64236876</v>
      </c>
      <c r="BU10" s="1068" t="s">
        <v>230</v>
      </c>
      <c r="BV10" s="1070"/>
      <c r="BW10" s="1690"/>
      <c r="BX10" s="1690"/>
    </row>
    <row customHeight="1" ht="11.25">
      <c r="A11" s="1074" t="s">
        <v>1423</v>
      </c>
      <c r="B11" s="1075">
        <v>2009</v>
      </c>
      <c r="E11" s="1076" t="s">
        <v>1424</v>
      </c>
      <c r="F11" s="1093"/>
      <c r="G11" s="1076" t="s">
        <v>1425</v>
      </c>
      <c r="H11" s="1076" t="s">
        <v>1426</v>
      </c>
      <c r="I11" s="1076" t="s">
        <v>149</v>
      </c>
      <c r="J11" s="1077" t="s">
        <v>1427</v>
      </c>
      <c r="K11" s="1099" t="s">
        <v>1428</v>
      </c>
      <c r="O11" s="1077" t="s">
        <v>1429</v>
      </c>
      <c r="V11" s="370" t="s">
        <v>149</v>
      </c>
      <c r="W11" s="275"/>
      <c r="X11" s="1084" t="s">
        <v>1400</v>
      </c>
      <c r="Y11" s="1075" t="s">
        <v>1430</v>
      </c>
      <c r="Z11" s="1091"/>
      <c r="AP11" s="1087" t="s">
        <v>198</v>
      </c>
      <c r="AQ11" s="1089" t="s">
        <v>198</v>
      </c>
      <c r="AW11" s="1120" t="s">
        <v>1431</v>
      </c>
      <c r="AX11" s="1120" t="s">
        <v>1431</v>
      </c>
      <c r="AZ11" s="1120" t="s">
        <v>1432</v>
      </c>
      <c r="BB11" s="1120" t="s">
        <v>1433</v>
      </c>
      <c r="BC11" s="1120" t="s">
        <v>1336</v>
      </c>
      <c r="BE11" s="1120">
        <v>2009</v>
      </c>
      <c r="BF11" s="1120" t="s">
        <v>1434</v>
      </c>
      <c r="BH11" s="1068" t="s">
        <v>1435</v>
      </c>
      <c r="BJ11" s="1068" t="s">
        <v>1405</v>
      </c>
      <c r="BL11" s="1068" t="s">
        <v>1405</v>
      </c>
      <c r="BN11" s="1068" t="s">
        <v>1436</v>
      </c>
      <c r="BQ11" s="1281">
        <v>4213780</v>
      </c>
      <c r="BR11" s="1068" t="s">
        <v>192</v>
      </c>
      <c r="BS11" s="1429"/>
      <c r="BW11" s="1690"/>
      <c r="BX11" s="1690"/>
    </row>
    <row customHeight="1" ht="11.25">
      <c r="A12" s="1074" t="s">
        <v>1437</v>
      </c>
      <c r="B12" s="1075">
        <v>2010</v>
      </c>
      <c r="E12" s="1076" t="s">
        <v>1438</v>
      </c>
      <c r="F12" s="1093"/>
      <c r="G12" s="1076" t="s">
        <v>1426</v>
      </c>
      <c r="I12" s="1076" t="s">
        <v>150</v>
      </c>
      <c r="J12" s="1077" t="s">
        <v>1439</v>
      </c>
      <c r="K12" s="1099" t="s">
        <v>1440</v>
      </c>
      <c r="O12" s="1077" t="s">
        <v>1231</v>
      </c>
      <c r="V12" s="370" t="s">
        <v>150</v>
      </c>
      <c r="W12" s="1089"/>
      <c r="X12" s="1084" t="s">
        <v>1441</v>
      </c>
      <c r="Y12" s="1075" t="s">
        <v>1237</v>
      </c>
      <c r="AP12" s="1087"/>
      <c r="AW12" s="1120" t="s">
        <v>149</v>
      </c>
      <c r="AX12" s="1120" t="s">
        <v>149</v>
      </c>
      <c r="AZ12" s="1120" t="s">
        <v>1442</v>
      </c>
      <c r="BB12" s="1120" t="s">
        <v>1443</v>
      </c>
      <c r="BC12" s="1120" t="s">
        <v>1336</v>
      </c>
      <c r="BE12" s="1120">
        <v>2010</v>
      </c>
      <c r="BF12" s="1120" t="s">
        <v>1444</v>
      </c>
      <c r="BH12" s="1068" t="s">
        <v>1445</v>
      </c>
      <c r="BJ12" s="1068" t="s">
        <v>1446</v>
      </c>
      <c r="BL12" s="1068" t="s">
        <v>1446</v>
      </c>
      <c r="BN12" s="1068" t="s">
        <v>1447</v>
      </c>
      <c r="BQ12" s="1281">
        <v>4213779</v>
      </c>
      <c r="BR12" s="1068" t="s">
        <v>1400</v>
      </c>
      <c r="BS12" s="1429"/>
      <c r="BT12" s="1070"/>
      <c r="BU12" s="1070"/>
      <c r="BV12" s="1070"/>
      <c r="BW12" s="1690"/>
      <c r="BX12" s="1690"/>
    </row>
    <row customHeight="1" ht="11.25">
      <c r="A13" s="1074" t="s">
        <v>1448</v>
      </c>
      <c r="B13" s="1075">
        <v>2011</v>
      </c>
      <c r="E13" s="1076" t="s">
        <v>1449</v>
      </c>
      <c r="F13" s="1093"/>
      <c r="I13" s="1076" t="s">
        <v>151</v>
      </c>
      <c r="K13" s="1099" t="s">
        <v>1399</v>
      </c>
      <c r="V13" s="370" t="s">
        <v>151</v>
      </c>
      <c r="W13" s="1089"/>
      <c r="X13" s="1089"/>
      <c r="Y13" s="1089"/>
      <c r="AW13" s="1120" t="s">
        <v>150</v>
      </c>
      <c r="AX13" s="1120" t="s">
        <v>150</v>
      </c>
      <c r="BB13" s="1120" t="s">
        <v>1450</v>
      </c>
      <c r="BC13" s="1120" t="s">
        <v>1451</v>
      </c>
      <c r="BE13" s="1120">
        <v>2011</v>
      </c>
      <c r="BF13" s="1120" t="s">
        <v>1452</v>
      </c>
      <c r="BH13" s="1068" t="s">
        <v>1453</v>
      </c>
      <c r="BJ13" s="1068" t="s">
        <v>1435</v>
      </c>
      <c r="BL13" s="1068" t="s">
        <v>1435</v>
      </c>
      <c r="BN13" s="1068" t="s">
        <v>1454</v>
      </c>
      <c r="BQ13" s="1281">
        <v>4213783</v>
      </c>
      <c r="BR13" s="1068" t="s">
        <v>1414</v>
      </c>
      <c r="BS13" s="1429"/>
      <c r="BT13" s="1070"/>
      <c r="BU13" s="1070"/>
      <c r="BV13" s="1070"/>
      <c r="BW13" s="1694"/>
      <c r="BX13" s="1690"/>
    </row>
    <row customHeight="1" ht="11.25">
      <c r="A14" s="1074" t="s">
        <v>1455</v>
      </c>
      <c r="B14" s="1075">
        <v>2012</v>
      </c>
      <c r="I14" s="1076" t="s">
        <v>152</v>
      </c>
      <c r="J14" s="1067" t="s">
        <v>1456</v>
      </c>
      <c r="N14" s="1067" t="s">
        <v>1457</v>
      </c>
      <c r="V14" s="1083">
        <v>13</v>
      </c>
      <c r="W14" s="1084"/>
      <c r="X14" s="1084" t="s">
        <v>1269</v>
      </c>
      <c r="Y14" s="1075" t="s">
        <v>1237</v>
      </c>
      <c r="AW14" s="1120" t="s">
        <v>151</v>
      </c>
      <c r="AX14" s="1120" t="s">
        <v>151</v>
      </c>
      <c r="AZ14" s="1067" t="s">
        <v>1458</v>
      </c>
      <c r="BB14" s="1120" t="s">
        <v>1459</v>
      </c>
      <c r="BC14" s="1120" t="s">
        <v>1451</v>
      </c>
      <c r="BE14" s="1120">
        <v>2012</v>
      </c>
      <c r="BH14" s="1068" t="s">
        <v>1376</v>
      </c>
      <c r="BJ14" s="1217" t="s">
        <v>1460</v>
      </c>
      <c r="BL14" s="1217" t="s">
        <v>1460</v>
      </c>
      <c r="BN14" s="1068" t="s">
        <v>1461</v>
      </c>
      <c r="BQ14" s="1281">
        <v>4213782</v>
      </c>
      <c r="BR14" s="1068" t="s">
        <v>198</v>
      </c>
      <c r="BS14" s="1429"/>
      <c r="BT14" s="1070"/>
      <c r="BU14" s="1070"/>
      <c r="BV14" s="1070"/>
      <c r="BW14" s="1694"/>
      <c r="BX14" s="1690"/>
    </row>
    <row customHeight="1" ht="19.5">
      <c r="A15" s="1074" t="s">
        <v>1462</v>
      </c>
      <c r="B15" s="1075">
        <v>2013</v>
      </c>
      <c r="E15" s="1698" t="s">
        <v>1463</v>
      </c>
      <c r="G15" s="1067" t="s">
        <v>1464</v>
      </c>
      <c r="H15" s="1067" t="s">
        <v>1465</v>
      </c>
      <c r="I15" s="1078" t="s">
        <v>153</v>
      </c>
      <c r="J15" s="1089" t="s">
        <v>591</v>
      </c>
      <c r="N15" s="1158" t="s">
        <v>1466</v>
      </c>
      <c r="X15" s="1087"/>
      <c r="AW15" s="1120" t="s">
        <v>152</v>
      </c>
      <c r="AX15" s="1120" t="s">
        <v>152</v>
      </c>
      <c r="AZ15" s="1120" t="s">
        <v>1387</v>
      </c>
      <c r="BB15" s="1120" t="s">
        <v>1467</v>
      </c>
      <c r="BC15" s="1120" t="s">
        <v>1451</v>
      </c>
      <c r="BE15" s="1120">
        <v>2013</v>
      </c>
      <c r="BH15" s="1068" t="s">
        <v>1392</v>
      </c>
      <c r="BJ15" s="1217" t="s">
        <v>1468</v>
      </c>
      <c r="BL15" s="1217" t="s">
        <v>1468</v>
      </c>
      <c r="BN15" s="1068" t="s">
        <v>1469</v>
      </c>
      <c r="BR15" s="1070"/>
      <c r="BS15" s="1431"/>
      <c r="BT15" s="1070"/>
      <c r="BU15" s="1070"/>
      <c r="BV15" s="1070"/>
      <c r="BW15" s="1694"/>
      <c r="BX15" s="1690"/>
    </row>
    <row customHeight="1" ht="21">
      <c r="A16" s="1870" t="s">
        <v>1470</v>
      </c>
      <c r="B16" s="1075">
        <v>2014</v>
      </c>
      <c r="E16" s="1699" t="s">
        <v>1471</v>
      </c>
      <c r="G16" s="1076" t="s">
        <v>1472</v>
      </c>
      <c r="H16" s="1076" t="s">
        <v>1473</v>
      </c>
      <c r="I16" s="1078" t="s">
        <v>1474</v>
      </c>
      <c r="J16" s="1089" t="s">
        <v>564</v>
      </c>
      <c r="N16" s="1158" t="s">
        <v>1475</v>
      </c>
      <c r="AW16" s="1120" t="s">
        <v>153</v>
      </c>
      <c r="AX16" s="1120" t="s">
        <v>153</v>
      </c>
      <c r="AZ16" s="1120" t="s">
        <v>1402</v>
      </c>
      <c r="BB16" s="1120" t="s">
        <v>1476</v>
      </c>
      <c r="BC16" s="1120" t="s">
        <v>1451</v>
      </c>
      <c r="BE16" s="1120">
        <v>2014</v>
      </c>
      <c r="BH16" s="1068" t="s">
        <v>1407</v>
      </c>
      <c r="BJ16" s="1217" t="s">
        <v>1477</v>
      </c>
      <c r="BL16" s="1217" t="s">
        <v>1477</v>
      </c>
      <c r="BN16" s="1068" t="s">
        <v>1478</v>
      </c>
      <c r="BR16" s="1070"/>
      <c r="BS16" s="1431"/>
      <c r="BT16" s="1070"/>
      <c r="BU16" s="1070"/>
      <c r="BV16" s="1070"/>
      <c r="BW16" s="1694"/>
      <c r="BX16" s="1690"/>
    </row>
    <row customHeight="1" ht="21">
      <c r="A17" s="1074" t="s">
        <v>1479</v>
      </c>
      <c r="B17" s="1075">
        <v>2015</v>
      </c>
      <c r="G17" s="1076" t="s">
        <v>1426</v>
      </c>
      <c r="H17" s="1076" t="s">
        <v>1426</v>
      </c>
      <c r="I17" s="1076" t="s">
        <v>1480</v>
      </c>
      <c r="N17" s="1158" t="s">
        <v>1481</v>
      </c>
      <c r="X17" s="1087"/>
      <c r="AW17" s="1120" t="s">
        <v>1474</v>
      </c>
      <c r="AX17" s="1120" t="s">
        <v>1474</v>
      </c>
      <c r="AZ17" s="1120" t="s">
        <v>1482</v>
      </c>
      <c r="BB17" s="1120" t="s">
        <v>1483</v>
      </c>
      <c r="BC17" s="1120" t="s">
        <v>1336</v>
      </c>
      <c r="BE17" s="1120">
        <v>2015</v>
      </c>
      <c r="BH17" s="1068" t="s">
        <v>1422</v>
      </c>
      <c r="BJ17" s="1217" t="s">
        <v>1484</v>
      </c>
      <c r="BL17" s="1217" t="s">
        <v>1484</v>
      </c>
      <c r="BN17" s="1068" t="s">
        <v>1485</v>
      </c>
      <c r="BR17" s="1067" t="s">
        <v>1280</v>
      </c>
      <c r="BS17" s="1428"/>
      <c r="BU17" s="1067" t="s">
        <v>1486</v>
      </c>
      <c r="BV17" s="1070"/>
      <c r="BW17" s="1690"/>
      <c r="BX17" s="1692" t="s">
        <v>1487</v>
      </c>
      <c r="CA17" s="1067" t="s">
        <v>1488</v>
      </c>
      <c r="CD17" s="1067" t="s">
        <v>1489</v>
      </c>
    </row>
    <row customHeight="1" ht="21">
      <c r="A18" s="1074" t="s">
        <v>1490</v>
      </c>
      <c r="B18" s="1075">
        <v>2016</v>
      </c>
      <c r="E18" s="2005" t="s">
        <v>1491</v>
      </c>
      <c r="I18" s="1076" t="s">
        <v>1492</v>
      </c>
      <c r="N18" s="1158" t="s">
        <v>1493</v>
      </c>
      <c r="X18" s="1087"/>
      <c r="AW18" s="1120" t="s">
        <v>1480</v>
      </c>
      <c r="AX18" s="1120" t="s">
        <v>1480</v>
      </c>
      <c r="BB18" s="1120" t="s">
        <v>1494</v>
      </c>
      <c r="BC18" s="1120" t="s">
        <v>1336</v>
      </c>
      <c r="BE18" s="1120">
        <v>2016</v>
      </c>
      <c r="BH18" s="1068" t="s">
        <v>1436</v>
      </c>
      <c r="BJ18" s="1217" t="s">
        <v>1495</v>
      </c>
      <c r="BL18" s="1217" t="s">
        <v>1495</v>
      </c>
      <c r="BN18" s="1068" t="s">
        <v>1496</v>
      </c>
      <c r="BQ18" s="1432" t="s">
        <v>1310</v>
      </c>
      <c r="BR18" s="1159" t="s">
        <v>1311</v>
      </c>
      <c r="BS18" s="274"/>
      <c r="BT18" s="1432" t="s">
        <v>1497</v>
      </c>
      <c r="BU18" s="1159" t="s">
        <v>1498</v>
      </c>
      <c r="BV18" s="1070"/>
      <c r="BW18" s="1697" t="s">
        <v>1499</v>
      </c>
      <c r="BX18" s="1691" t="s">
        <v>1500</v>
      </c>
      <c r="BZ18" s="1432" t="s">
        <v>1501</v>
      </c>
      <c r="CA18" s="1159" t="s">
        <v>1502</v>
      </c>
      <c r="CC18" s="1432" t="s">
        <v>1503</v>
      </c>
      <c r="CD18" s="1159" t="s">
        <v>1504</v>
      </c>
    </row>
    <row customHeight="1" ht="21">
      <c r="A19" s="1870" t="s">
        <v>1505</v>
      </c>
      <c r="B19" s="1075">
        <v>2017</v>
      </c>
      <c r="E19" s="1074" t="s">
        <v>160</v>
      </c>
      <c r="I19" s="1076" t="s">
        <v>1506</v>
      </c>
      <c r="N19" s="1158" t="s">
        <v>1507</v>
      </c>
      <c r="X19" s="1087"/>
      <c r="AW19" s="1120" t="s">
        <v>1492</v>
      </c>
      <c r="AX19" s="1120" t="s">
        <v>1492</v>
      </c>
      <c r="AZ19" s="1067" t="s">
        <v>1508</v>
      </c>
      <c r="BB19" s="1120" t="s">
        <v>1509</v>
      </c>
      <c r="BC19" s="1120" t="s">
        <v>1336</v>
      </c>
      <c r="BE19" s="1120">
        <v>2017</v>
      </c>
      <c r="BH19" s="1068" t="s">
        <v>1510</v>
      </c>
      <c r="BJ19" s="1217" t="s">
        <v>1511</v>
      </c>
      <c r="BL19" s="1217" t="s">
        <v>1511</v>
      </c>
      <c r="BQ19" s="1281">
        <v>4190064</v>
      </c>
      <c r="BR19" s="1068" t="s">
        <v>1512</v>
      </c>
      <c r="BS19" s="1429"/>
      <c r="BT19" s="1281">
        <v>4189671</v>
      </c>
      <c r="BU19" s="1068" t="s">
        <v>1513</v>
      </c>
      <c r="BV19" s="1070"/>
      <c r="BW19" s="1695">
        <v>4189706</v>
      </c>
      <c r="BX19" s="1693" t="s">
        <v>1514</v>
      </c>
      <c r="BZ19" s="1281">
        <v>4189714</v>
      </c>
      <c r="CA19" s="1068" t="s">
        <v>1515</v>
      </c>
      <c r="CC19" s="1281">
        <v>4189708</v>
      </c>
      <c r="CD19" s="1068" t="s">
        <v>1516</v>
      </c>
    </row>
    <row customHeight="1" ht="21">
      <c r="A20" s="1074" t="s">
        <v>1517</v>
      </c>
      <c r="B20" s="1075">
        <v>2018</v>
      </c>
      <c r="E20" s="1074" t="s">
        <v>1269</v>
      </c>
      <c r="I20" s="1076" t="s">
        <v>1518</v>
      </c>
      <c r="N20" s="1158" t="s">
        <v>1519</v>
      </c>
      <c r="AW20" s="1120" t="s">
        <v>1506</v>
      </c>
      <c r="AX20" s="1120" t="s">
        <v>1506</v>
      </c>
      <c r="AZ20" s="1120" t="s">
        <v>1520</v>
      </c>
      <c r="BB20" s="1120" t="s">
        <v>1521</v>
      </c>
      <c r="BC20" s="1120" t="s">
        <v>1451</v>
      </c>
      <c r="BE20" s="1120">
        <v>2018</v>
      </c>
      <c r="BH20" s="1068" t="s">
        <v>1447</v>
      </c>
      <c r="BJ20" s="1068" t="s">
        <v>1376</v>
      </c>
      <c r="BL20" s="1068" t="s">
        <v>1376</v>
      </c>
      <c r="BQ20" s="1281">
        <v>4190065</v>
      </c>
      <c r="BR20" s="1068" t="s">
        <v>1522</v>
      </c>
      <c r="BS20" s="1429"/>
      <c r="BT20" s="1281">
        <v>4189672</v>
      </c>
      <c r="BU20" s="1068" t="s">
        <v>1523</v>
      </c>
      <c r="BV20" s="1070"/>
      <c r="BW20" s="1695">
        <v>4189705</v>
      </c>
      <c r="BX20" s="1693" t="s">
        <v>1524</v>
      </c>
      <c r="BZ20" s="1281">
        <v>4189713</v>
      </c>
      <c r="CA20" s="1068" t="s">
        <v>1524</v>
      </c>
      <c r="CC20" s="1281">
        <v>4189709</v>
      </c>
      <c r="CD20" s="1068" t="s">
        <v>1525</v>
      </c>
    </row>
    <row customHeight="1" ht="21">
      <c r="A21" s="1074" t="s">
        <v>1526</v>
      </c>
      <c r="B21" s="1075">
        <v>2019</v>
      </c>
      <c r="I21" s="1076" t="s">
        <v>1527</v>
      </c>
      <c r="N21" s="1158" t="s">
        <v>1528</v>
      </c>
      <c r="AW21" s="1120" t="s">
        <v>1518</v>
      </c>
      <c r="AX21" s="1120" t="s">
        <v>1518</v>
      </c>
      <c r="AZ21" s="1120" t="s">
        <v>1529</v>
      </c>
      <c r="BB21" s="1120" t="s">
        <v>1530</v>
      </c>
      <c r="BC21" s="1120" t="s">
        <v>1336</v>
      </c>
      <c r="BE21" s="1120">
        <v>2019</v>
      </c>
      <c r="BH21" s="1068" t="s">
        <v>1454</v>
      </c>
      <c r="BJ21" s="1068" t="s">
        <v>1392</v>
      </c>
      <c r="BL21" s="1068" t="s">
        <v>1392</v>
      </c>
      <c r="BQ21" s="1281">
        <v>4190066</v>
      </c>
      <c r="BR21" s="1068" t="s">
        <v>1531</v>
      </c>
      <c r="BS21" s="1429"/>
      <c r="BT21" s="1281">
        <v>4189673</v>
      </c>
      <c r="BU21" s="1068" t="s">
        <v>1532</v>
      </c>
      <c r="BV21" s="1070"/>
      <c r="BW21" s="1695">
        <v>4189707</v>
      </c>
      <c r="BX21" s="1693" t="s">
        <v>1533</v>
      </c>
      <c r="BZ21" s="1281">
        <v>4189712</v>
      </c>
      <c r="CA21" s="1068" t="s">
        <v>1534</v>
      </c>
      <c r="CC21" s="1281">
        <v>4189710</v>
      </c>
      <c r="CD21" s="1068" t="s">
        <v>1535</v>
      </c>
    </row>
    <row customHeight="1" ht="21">
      <c r="A22" s="1074" t="s">
        <v>1536</v>
      </c>
      <c r="B22" s="1075">
        <v>2020</v>
      </c>
      <c r="N22" s="1158" t="s">
        <v>1537</v>
      </c>
      <c r="AW22" s="1120" t="s">
        <v>1527</v>
      </c>
      <c r="AX22" s="1120" t="s">
        <v>1527</v>
      </c>
      <c r="AZ22" s="1120" t="s">
        <v>1538</v>
      </c>
      <c r="BB22" s="1120" t="s">
        <v>1539</v>
      </c>
      <c r="BC22" s="1120" t="s">
        <v>1336</v>
      </c>
      <c r="BE22" s="1120">
        <v>2020</v>
      </c>
      <c r="BH22" s="1068" t="s">
        <v>1461</v>
      </c>
      <c r="BJ22" s="1068" t="s">
        <v>1407</v>
      </c>
      <c r="BL22" s="1068" t="s">
        <v>1407</v>
      </c>
      <c r="BQ22" s="1281">
        <v>4190067</v>
      </c>
      <c r="BR22" s="1068" t="s">
        <v>1540</v>
      </c>
      <c r="BS22" s="1429"/>
      <c r="BT22" s="1281">
        <v>4189674</v>
      </c>
      <c r="BU22" s="1068" t="s">
        <v>1541</v>
      </c>
      <c r="BV22" s="1070"/>
      <c r="BW22" s="1070"/>
      <c r="CC22" s="1281">
        <v>4189711</v>
      </c>
      <c r="CD22" s="1068" t="s">
        <v>299</v>
      </c>
    </row>
    <row customHeight="1" ht="21">
      <c r="A23" s="1074" t="s">
        <v>1542</v>
      </c>
      <c r="B23" s="1075">
        <v>2021</v>
      </c>
      <c r="AW23" s="1120" t="s">
        <v>1543</v>
      </c>
      <c r="AX23" s="1120" t="s">
        <v>1543</v>
      </c>
      <c r="AZ23" s="1120" t="s">
        <v>1544</v>
      </c>
      <c r="BB23" s="1120" t="s">
        <v>1545</v>
      </c>
      <c r="BC23" s="1120" t="s">
        <v>1247</v>
      </c>
      <c r="BE23" s="1120">
        <v>2021</v>
      </c>
      <c r="BH23" s="1068" t="s">
        <v>1469</v>
      </c>
      <c r="BJ23" s="1068" t="s">
        <v>1422</v>
      </c>
      <c r="BL23" s="1068" t="s">
        <v>1422</v>
      </c>
      <c r="BQ23" s="1281">
        <v>4190068</v>
      </c>
      <c r="BR23" s="1068" t="s">
        <v>1546</v>
      </c>
      <c r="BS23" s="1429"/>
      <c r="BT23" s="1281">
        <v>4189675</v>
      </c>
      <c r="BU23" s="1068" t="s">
        <v>1547</v>
      </c>
      <c r="BV23" s="1070"/>
      <c r="BW23" s="1070"/>
      <c r="CC23" s="1281">
        <v>5110778</v>
      </c>
      <c r="CD23" s="1068" t="s">
        <v>1548</v>
      </c>
    </row>
    <row customHeight="1" ht="21">
      <c r="A24" s="1074" t="s">
        <v>1549</v>
      </c>
      <c r="B24" s="1075">
        <v>2022</v>
      </c>
      <c r="AW24" s="1120" t="s">
        <v>1550</v>
      </c>
      <c r="AX24" s="1120" t="s">
        <v>1550</v>
      </c>
      <c r="AZ24" s="1120" t="s">
        <v>1551</v>
      </c>
      <c r="BB24" s="1120" t="s">
        <v>1552</v>
      </c>
      <c r="BC24" s="1120" t="s">
        <v>1553</v>
      </c>
      <c r="BE24" s="1120">
        <v>2022</v>
      </c>
      <c r="BH24" s="1068" t="s">
        <v>1478</v>
      </c>
      <c r="BJ24" s="1068" t="s">
        <v>1436</v>
      </c>
      <c r="BL24" s="1068" t="s">
        <v>1436</v>
      </c>
      <c r="BQ24" s="1281">
        <v>4190069</v>
      </c>
      <c r="BR24" s="1068" t="s">
        <v>1554</v>
      </c>
      <c r="BS24" s="1429"/>
      <c r="BT24" s="1281">
        <v>4189676</v>
      </c>
      <c r="BU24" s="1068" t="s">
        <v>1555</v>
      </c>
      <c r="BV24" s="1070"/>
      <c r="BW24" s="1070"/>
      <c r="CC24" s="1281">
        <v>25575374</v>
      </c>
      <c r="CD24" s="1068" t="s">
        <v>1556</v>
      </c>
    </row>
    <row customHeight="1" ht="11.25">
      <c r="A25" s="1074" t="s">
        <v>1557</v>
      </c>
      <c r="B25" s="1075">
        <v>2023</v>
      </c>
      <c r="AW25" s="1120" t="s">
        <v>1558</v>
      </c>
      <c r="AX25" s="1120" t="s">
        <v>1558</v>
      </c>
      <c r="AZ25" s="1120" t="s">
        <v>1559</v>
      </c>
      <c r="BB25" s="1120" t="s">
        <v>1560</v>
      </c>
      <c r="BC25" s="1120" t="s">
        <v>1553</v>
      </c>
      <c r="BE25" s="1120">
        <v>2023</v>
      </c>
      <c r="BH25" s="1068" t="s">
        <v>1485</v>
      </c>
      <c r="BJ25" s="1068" t="s">
        <v>1510</v>
      </c>
      <c r="BL25" s="1068" t="s">
        <v>1510</v>
      </c>
      <c r="BQ25" s="1281">
        <v>4190070</v>
      </c>
      <c r="BR25" s="1068" t="s">
        <v>1561</v>
      </c>
      <c r="BS25" s="1429"/>
      <c r="BT25" s="1281">
        <v>4189677</v>
      </c>
      <c r="BU25" s="1068" t="s">
        <v>1562</v>
      </c>
      <c r="BV25" s="1070"/>
      <c r="BW25" s="1070"/>
    </row>
    <row customHeight="1" ht="11.25">
      <c r="A26" s="1074" t="s">
        <v>1563</v>
      </c>
      <c r="B26" s="1075">
        <v>2024</v>
      </c>
      <c r="J26" s="1731" t="s">
        <v>1564</v>
      </c>
      <c r="AX26" s="1120" t="s">
        <v>1565</v>
      </c>
      <c r="AZ26" s="1120" t="s">
        <v>1429</v>
      </c>
      <c r="BB26" s="1120" t="s">
        <v>1566</v>
      </c>
      <c r="BC26" s="1120" t="s">
        <v>1553</v>
      </c>
      <c r="BE26" s="1120">
        <v>2024</v>
      </c>
      <c r="BH26" s="1068" t="s">
        <v>1496</v>
      </c>
      <c r="BJ26" s="1068" t="s">
        <v>1447</v>
      </c>
      <c r="BL26" s="1068" t="s">
        <v>1447</v>
      </c>
      <c r="BQ26" s="1281">
        <v>4190071</v>
      </c>
      <c r="BR26" s="1068" t="s">
        <v>1567</v>
      </c>
      <c r="BS26" s="1429"/>
      <c r="BV26" s="1070"/>
      <c r="BW26" s="1070"/>
    </row>
    <row customHeight="1" ht="11.25">
      <c r="A27" s="1074" t="s">
        <v>1568</v>
      </c>
      <c r="B27" s="1075">
        <v>2025</v>
      </c>
      <c r="J27" s="176" t="s">
        <v>451</v>
      </c>
      <c r="AX27" s="1120" t="s">
        <v>1569</v>
      </c>
      <c r="BB27" s="1120" t="s">
        <v>1570</v>
      </c>
      <c r="BC27" s="1120" t="s">
        <v>1553</v>
      </c>
      <c r="BE27" s="1120">
        <v>2025</v>
      </c>
      <c r="BH27" s="1070" t="s">
        <v>28</v>
      </c>
      <c r="BJ27" s="1068" t="s">
        <v>1454</v>
      </c>
      <c r="BL27" s="1068" t="s">
        <v>1454</v>
      </c>
      <c r="BN27" s="1070" t="s">
        <v>28</v>
      </c>
      <c r="BQ27" s="1281">
        <v>4190072</v>
      </c>
      <c r="BR27" s="1068" t="s">
        <v>1571</v>
      </c>
      <c r="BS27" s="1429"/>
      <c r="BV27" s="1070"/>
      <c r="BW27" s="1070"/>
    </row>
    <row customHeight="1" ht="11.25">
      <c r="A28" s="1074" t="s">
        <v>1572</v>
      </c>
      <c r="D28" s="1101"/>
      <c r="E28" s="1102"/>
      <c r="F28" s="1102"/>
      <c r="H28" s="1103" t="s">
        <v>1573</v>
      </c>
      <c r="AX28" s="1120" t="s">
        <v>1574</v>
      </c>
      <c r="AZ28" s="1067" t="s">
        <v>1575</v>
      </c>
      <c r="BB28" s="1120" t="s">
        <v>1576</v>
      </c>
      <c r="BC28" s="1120" t="s">
        <v>1577</v>
      </c>
      <c r="BE28" s="1120">
        <v>2026</v>
      </c>
      <c r="BH28" s="1070" t="s">
        <v>28</v>
      </c>
      <c r="BJ28" s="1068" t="s">
        <v>1461</v>
      </c>
      <c r="BL28" s="1068" t="s">
        <v>1461</v>
      </c>
      <c r="BN28" s="1070" t="s">
        <v>28</v>
      </c>
      <c r="BQ28" s="1281">
        <v>4190073</v>
      </c>
      <c r="BR28" s="1068" t="s">
        <v>1578</v>
      </c>
      <c r="BS28" s="1429"/>
      <c r="BV28" s="1070"/>
      <c r="BW28" s="1070"/>
    </row>
    <row customHeight="1" ht="11.25">
      <c r="A29" s="1074" t="s">
        <v>1579</v>
      </c>
      <c r="D29" s="1104" t="s">
        <v>1580</v>
      </c>
      <c r="E29" s="1105" t="str">
        <f>IF(TEMPLATE_GROUP="","",INDEX(StartDateList,MATCH(TEMPLATE_GROUP,CodeTemplateList,0),1))</f>
        <v>01.01.2027</v>
      </c>
      <c r="F29" s="1105" t="str">
        <f>IF(TEMPLATE_GROUP="","",INDEX(EndDateList,MATCH(TEMPLATE_GROUP,CodeTemplateList,0),1))</f>
        <v>31.12.2029</v>
      </c>
      <c r="H29" s="1106" t="s">
        <v>1581</v>
      </c>
      <c r="AX29" s="1120" t="s">
        <v>1582</v>
      </c>
      <c r="AZ29" s="1120" t="s">
        <v>1232</v>
      </c>
      <c r="BB29" s="1120" t="s">
        <v>1429</v>
      </c>
      <c r="BC29" s="1091"/>
      <c r="BE29" s="1120">
        <v>2027</v>
      </c>
      <c r="BJ29" s="1068" t="s">
        <v>1469</v>
      </c>
      <c r="BL29" s="1068" t="s">
        <v>1469</v>
      </c>
    </row>
    <row customHeight="1" ht="11.25">
      <c r="A30" s="1074" t="s">
        <v>1583</v>
      </c>
      <c r="D30" s="1107"/>
      <c r="E30" s="1108"/>
      <c r="F30" s="1108"/>
      <c r="AX30" s="1120" t="s">
        <v>1584</v>
      </c>
      <c r="AZ30" s="1120" t="s">
        <v>1258</v>
      </c>
      <c r="BE30" s="1120">
        <v>2028</v>
      </c>
      <c r="BJ30" s="1068" t="s">
        <v>1585</v>
      </c>
      <c r="BL30" s="1068" t="s">
        <v>1585</v>
      </c>
    </row>
    <row customHeight="1" ht="12.75">
      <c r="A31" s="1074" t="s">
        <v>1586</v>
      </c>
      <c r="D31" s="1101"/>
      <c r="E31" s="1102"/>
      <c r="F31" s="1102"/>
      <c r="H31" s="1109"/>
      <c r="AX31" s="1120" t="s">
        <v>1587</v>
      </c>
      <c r="AZ31" s="1120" t="s">
        <v>454</v>
      </c>
      <c r="BE31" s="1120">
        <v>2029</v>
      </c>
      <c r="BJ31" s="1068" t="s">
        <v>1588</v>
      </c>
      <c r="BL31" s="1068" t="s">
        <v>1588</v>
      </c>
    </row>
    <row customHeight="1" ht="11.25">
      <c r="A32" s="1074" t="s">
        <v>1589</v>
      </c>
      <c r="D32" s="1104" t="s">
        <v>1590</v>
      </c>
      <c r="E32" s="1105" t="str">
        <f>IF(TEMPLATE_GROUP="","",INDEX(StartDateList,MATCH(TEMPLATE_GROUP,CodeTemplateList,0),1))</f>
        <v>01.01.2027</v>
      </c>
      <c r="F32" s="1105" t="str">
        <f>IF(TEMPLATE_GROUP="","",INDEX(EndDateList,MATCH(TEMPLATE_GROUP,CodeTemplateList,0),1))</f>
        <v>31.12.2029</v>
      </c>
      <c r="H32" s="1110" t="s">
        <v>1591</v>
      </c>
      <c r="O32" s="1074" t="s">
        <v>1230</v>
      </c>
      <c r="AX32" s="1120" t="s">
        <v>1592</v>
      </c>
      <c r="AZ32" s="1120" t="s">
        <v>456</v>
      </c>
      <c r="BE32" s="1120">
        <v>2030</v>
      </c>
      <c r="BJ32" s="1068" t="s">
        <v>1478</v>
      </c>
      <c r="BL32" s="1068" t="s">
        <v>1478</v>
      </c>
    </row>
    <row customHeight="1" ht="11.25">
      <c r="A33" s="1074" t="s">
        <v>1593</v>
      </c>
      <c r="O33" s="1074" t="s">
        <v>1255</v>
      </c>
      <c r="AX33" s="1120" t="s">
        <v>1594</v>
      </c>
      <c r="AZ33" s="1120" t="s">
        <v>1231</v>
      </c>
      <c r="BE33" s="1120">
        <v>2031</v>
      </c>
      <c r="BJ33" s="1068" t="s">
        <v>1485</v>
      </c>
      <c r="BL33" s="1068" t="s">
        <v>1485</v>
      </c>
    </row>
    <row customHeight="1" ht="11.25">
      <c r="A34" s="1074" t="s">
        <v>1595</v>
      </c>
      <c r="O34" s="1074" t="s">
        <v>1291</v>
      </c>
      <c r="AX34" s="1120" t="s">
        <v>1596</v>
      </c>
      <c r="BE34" s="1120">
        <v>2032</v>
      </c>
      <c r="BJ34" s="1068" t="s">
        <v>1496</v>
      </c>
      <c r="BL34" s="1068" t="s">
        <v>1496</v>
      </c>
    </row>
    <row customHeight="1" ht="11.25">
      <c r="A35" s="1074" t="s">
        <v>1597</v>
      </c>
      <c r="O35" s="1074" t="s">
        <v>1324</v>
      </c>
      <c r="AX35" s="1120" t="s">
        <v>1598</v>
      </c>
      <c r="AZ35" s="1067" t="s">
        <v>1599</v>
      </c>
      <c r="BE35" s="1120">
        <v>2033</v>
      </c>
      <c r="BL35" s="1068" t="s">
        <v>1600</v>
      </c>
    </row>
    <row customHeight="1" ht="11.25">
      <c r="A36" s="1870" t="s">
        <v>1601</v>
      </c>
      <c r="D36" s="1111" t="s">
        <v>1602</v>
      </c>
      <c r="E36" s="1112" t="s">
        <v>815</v>
      </c>
      <c r="F36" s="1113" t="str">
        <f>INDEX(E37:E41,MATCH(TEMPLATE_SPHERE,F37:F41,0))</f>
        <v>теплоснабжения</v>
      </c>
      <c r="G36" s="1113" t="str">
        <f>INDEX(G37:G41,MATCH(TEMPLATE_SPHERE,F37:F41,0))</f>
        <v>теплоснабжение</v>
      </c>
      <c r="O36" s="1074" t="s">
        <v>1347</v>
      </c>
      <c r="AX36" s="1120" t="s">
        <v>1603</v>
      </c>
      <c r="AZ36" s="1120" t="s">
        <v>1231</v>
      </c>
      <c r="BE36" s="1120">
        <v>2034</v>
      </c>
      <c r="BL36" s="1068" t="s">
        <v>1604</v>
      </c>
    </row>
    <row customHeight="1" ht="11.25">
      <c r="A37" s="1074" t="s">
        <v>1605</v>
      </c>
      <c r="E37" s="407" t="s">
        <v>1606</v>
      </c>
      <c r="F37" s="1114" t="s">
        <v>815</v>
      </c>
      <c r="G37" s="407" t="s">
        <v>1607</v>
      </c>
      <c r="O37" s="1074" t="s">
        <v>1366</v>
      </c>
      <c r="AX37" s="1120" t="s">
        <v>1608</v>
      </c>
      <c r="AZ37" s="1120" t="s">
        <v>1257</v>
      </c>
      <c r="BE37" s="1120">
        <v>2035</v>
      </c>
    </row>
    <row customHeight="1" ht="11.25">
      <c r="A38" s="1074" t="s">
        <v>1609</v>
      </c>
      <c r="E38" s="407" t="s">
        <v>1610</v>
      </c>
      <c r="F38" s="1115" t="s">
        <v>861</v>
      </c>
      <c r="G38" s="407" t="s">
        <v>1611</v>
      </c>
      <c r="O38" s="1074" t="s">
        <v>1383</v>
      </c>
      <c r="AX38" s="1120" t="s">
        <v>99</v>
      </c>
      <c r="AZ38" s="1120" t="s">
        <v>1292</v>
      </c>
      <c r="BE38" s="1120">
        <v>2036</v>
      </c>
      <c r="BH38" s="1067" t="s">
        <v>1612</v>
      </c>
      <c r="BJ38" s="1067" t="s">
        <v>1613</v>
      </c>
      <c r="BL38" s="1067" t="s">
        <v>1614</v>
      </c>
      <c r="BN38" s="1067" t="s">
        <v>1615</v>
      </c>
    </row>
    <row customHeight="1" ht="11.25">
      <c r="A39" s="1074" t="s">
        <v>16</v>
      </c>
      <c r="E39" s="407" t="s">
        <v>1616</v>
      </c>
      <c r="F39" s="1115" t="s">
        <v>914</v>
      </c>
      <c r="G39" s="407" t="s">
        <v>1617</v>
      </c>
      <c r="O39" s="1074" t="s">
        <v>455</v>
      </c>
      <c r="AX39" s="1120" t="s">
        <v>1618</v>
      </c>
      <c r="AZ39" s="1120" t="s">
        <v>453</v>
      </c>
      <c r="BE39" s="1120">
        <v>2037</v>
      </c>
      <c r="BH39" s="1068" t="s">
        <v>1619</v>
      </c>
      <c r="BJ39" s="1217" t="s">
        <v>1619</v>
      </c>
      <c r="BL39" s="1217" t="s">
        <v>1619</v>
      </c>
      <c r="BN39" s="1068" t="s">
        <v>1620</v>
      </c>
    </row>
    <row customHeight="1" ht="11.25">
      <c r="A40" s="1074" t="s">
        <v>1621</v>
      </c>
      <c r="E40" s="407" t="s">
        <v>1622</v>
      </c>
      <c r="F40" s="1115" t="s">
        <v>901</v>
      </c>
      <c r="G40" s="407" t="s">
        <v>1623</v>
      </c>
      <c r="O40" s="1074" t="s">
        <v>458</v>
      </c>
      <c r="AX40" s="1120" t="s">
        <v>1624</v>
      </c>
      <c r="BE40" s="1120">
        <v>2038</v>
      </c>
      <c r="BH40" s="1068" t="s">
        <v>1625</v>
      </c>
      <c r="BJ40" s="1217" t="s">
        <v>1034</v>
      </c>
      <c r="BL40" s="1217" t="s">
        <v>1034</v>
      </c>
      <c r="BN40" s="1068" t="s">
        <v>1068</v>
      </c>
    </row>
    <row customHeight="1" ht="11.25">
      <c r="A41" s="1074" t="s">
        <v>1626</v>
      </c>
      <c r="E41" s="407" t="s">
        <v>1627</v>
      </c>
      <c r="F41" s="1115" t="s">
        <v>1628</v>
      </c>
      <c r="G41" s="407" t="s">
        <v>1627</v>
      </c>
      <c r="O41" s="1074" t="s">
        <v>1429</v>
      </c>
      <c r="AX41" s="1120" t="s">
        <v>1629</v>
      </c>
      <c r="AZ41" s="1067" t="s">
        <v>1630</v>
      </c>
      <c r="BE41" s="1120">
        <v>2039</v>
      </c>
      <c r="BH41" s="1068" t="s">
        <v>1631</v>
      </c>
      <c r="BJ41" s="1217" t="s">
        <v>1030</v>
      </c>
      <c r="BL41" s="1217" t="s">
        <v>1030</v>
      </c>
      <c r="BN41" s="1068" t="s">
        <v>1055</v>
      </c>
    </row>
    <row customHeight="1" ht="11.25">
      <c r="A42" s="1074" t="s">
        <v>1632</v>
      </c>
      <c r="AX42" s="1120" t="s">
        <v>1633</v>
      </c>
      <c r="AZ42" s="1120" t="s">
        <v>1230</v>
      </c>
      <c r="BE42" s="1120">
        <v>2040</v>
      </c>
      <c r="BH42" s="1068" t="s">
        <v>1052</v>
      </c>
      <c r="BJ42" s="1217" t="s">
        <v>1032</v>
      </c>
      <c r="BL42" s="1217" t="s">
        <v>1032</v>
      </c>
      <c r="BN42" s="1068" t="s">
        <v>1634</v>
      </c>
    </row>
    <row customHeight="1" ht="11.25">
      <c r="A43" s="1074" t="s">
        <v>1635</v>
      </c>
      <c r="AX43" s="1120" t="s">
        <v>1636</v>
      </c>
      <c r="AZ43" s="1120" t="s">
        <v>1255</v>
      </c>
      <c r="BE43" s="1120">
        <v>2041</v>
      </c>
      <c r="BH43" s="1068" t="s">
        <v>1637</v>
      </c>
      <c r="BJ43" s="1217" t="s">
        <v>1631</v>
      </c>
      <c r="BL43" s="1217" t="s">
        <v>1631</v>
      </c>
      <c r="BN43" s="1068" t="s">
        <v>1638</v>
      </c>
    </row>
    <row customHeight="1" ht="11.25">
      <c r="A44" s="1074" t="s">
        <v>1639</v>
      </c>
      <c r="G44" s="1094">
        <f>YEAR(TODAY())</f>
        <v>2026</v>
      </c>
      <c r="I44" s="799" t="s">
        <v>1640</v>
      </c>
      <c r="J44" s="1089" t="s">
        <v>1641</v>
      </c>
      <c r="K44" s="1089" t="s">
        <v>1642</v>
      </c>
      <c r="AX44" s="1120" t="s">
        <v>1643</v>
      </c>
      <c r="AZ44" s="1120" t="s">
        <v>1291</v>
      </c>
      <c r="BE44" s="1120">
        <v>2042</v>
      </c>
      <c r="BH44" s="1068" t="s">
        <v>1644</v>
      </c>
      <c r="BJ44" s="1217" t="s">
        <v>1052</v>
      </c>
      <c r="BL44" s="1217" t="s">
        <v>1052</v>
      </c>
      <c r="BN44" s="1068" t="s">
        <v>1645</v>
      </c>
    </row>
    <row customHeight="1" ht="11.25">
      <c r="A45" s="1074" t="s">
        <v>1646</v>
      </c>
      <c r="D45" s="1111" t="s">
        <v>1647</v>
      </c>
      <c r="E45" s="1112" t="s">
        <v>1648</v>
      </c>
      <c r="F45" s="797" t="s">
        <v>1649</v>
      </c>
      <c r="G45" s="796" t="s">
        <v>1650</v>
      </c>
      <c r="H45" s="799" t="s">
        <v>1651</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1652</v>
      </c>
      <c r="AZ45" s="1120" t="s">
        <v>1324</v>
      </c>
      <c r="BE45" s="1120">
        <v>2043</v>
      </c>
      <c r="BH45" s="1068" t="s">
        <v>1653</v>
      </c>
      <c r="BJ45" s="1217" t="s">
        <v>1046</v>
      </c>
      <c r="BL45" s="1217" t="s">
        <v>1046</v>
      </c>
      <c r="BN45" s="1068" t="s">
        <v>1654</v>
      </c>
    </row>
    <row customHeight="1" ht="11.25">
      <c r="A46" s="1074" t="s">
        <v>1655</v>
      </c>
      <c r="E46" s="407" t="s">
        <v>26</v>
      </c>
      <c r="F46" s="1114" t="s">
        <v>1656</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1657</v>
      </c>
      <c r="AZ46" s="1120" t="s">
        <v>1347</v>
      </c>
      <c r="BE46" s="1120">
        <v>2044</v>
      </c>
      <c r="BH46" s="1068" t="s">
        <v>1055</v>
      </c>
      <c r="BJ46" s="1217" t="s">
        <v>1036</v>
      </c>
      <c r="BL46" s="1217" t="s">
        <v>1036</v>
      </c>
      <c r="BN46" s="1068" t="s">
        <v>1658</v>
      </c>
    </row>
    <row customHeight="1" ht="11.25">
      <c r="A47" s="1074" t="s">
        <v>1659</v>
      </c>
      <c r="E47" s="407" t="s">
        <v>33</v>
      </c>
      <c r="F47" s="1115" t="s">
        <v>1660</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1661</v>
      </c>
      <c r="AZ47" s="1120" t="s">
        <v>1366</v>
      </c>
      <c r="BE47" s="1120">
        <v>2045</v>
      </c>
      <c r="BH47" s="1068" t="s">
        <v>1634</v>
      </c>
      <c r="BJ47" s="1217" t="s">
        <v>1038</v>
      </c>
      <c r="BL47" s="1217" t="s">
        <v>1038</v>
      </c>
      <c r="BN47" s="1068" t="s">
        <v>1662</v>
      </c>
    </row>
    <row customHeight="1" ht="11.25">
      <c r="A48" s="1074" t="s">
        <v>1663</v>
      </c>
      <c r="E48" s="407" t="s">
        <v>1664</v>
      </c>
      <c r="F48" s="1115" t="s">
        <v>1665</v>
      </c>
      <c r="G48" s="1116" t="str">
        <f>_xlfn.IFERROR(IF(f_year="","01.01."&amp;CURRENT_YEAR,"01.01."&amp;f_year),"01.01."&amp;CURRENT_YEAR)</f>
        <v>01.01.2026</v>
      </c>
      <c r="H48" s="1116" t="str">
        <f>_xlfn.IFERROR(IF(f_year="","31.12."&amp;CURRENT_YEAR,"31.12."&amp;f_year),"31.12."&amp;CURRENT_YEAR)</f>
        <v>31.12.2026</v>
      </c>
      <c r="I48" s="1742">
        <f>IF(f_year="",TRUE,FALSE)</f>
        <v>1</v>
      </c>
      <c r="J48" s="1745" t="s">
        <v>1666</v>
      </c>
      <c r="K48" s="1746"/>
      <c r="AX48" s="1120" t="s">
        <v>1667</v>
      </c>
      <c r="AZ48" s="1120" t="s">
        <v>1383</v>
      </c>
      <c r="BE48" s="1120">
        <v>2046</v>
      </c>
      <c r="BH48" s="1068" t="s">
        <v>1638</v>
      </c>
      <c r="BJ48" s="1217" t="s">
        <v>1040</v>
      </c>
      <c r="BL48" s="1217" t="s">
        <v>1040</v>
      </c>
      <c r="BN48" s="1068" t="s">
        <v>1668</v>
      </c>
    </row>
    <row customHeight="1" ht="11.25">
      <c r="A49" s="1074" t="s">
        <v>1669</v>
      </c>
      <c r="E49" s="407" t="s">
        <v>1670</v>
      </c>
      <c r="F49" s="1115" t="s">
        <v>1671</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1672</v>
      </c>
      <c r="AZ49" s="1120" t="s">
        <v>455</v>
      </c>
      <c r="BE49" s="1120">
        <v>2047</v>
      </c>
      <c r="BH49" s="1068" t="s">
        <v>1056</v>
      </c>
      <c r="BJ49" s="1217" t="s">
        <v>1042</v>
      </c>
      <c r="BL49" s="1217" t="s">
        <v>1042</v>
      </c>
    </row>
    <row customHeight="1" ht="11.25">
      <c r="A50" s="1074" t="s">
        <v>1673</v>
      </c>
      <c r="E50" s="407" t="s">
        <v>1674</v>
      </c>
      <c r="F50" s="1115" t="s">
        <v>1026</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1675</v>
      </c>
      <c r="AZ50" s="1120" t="s">
        <v>458</v>
      </c>
      <c r="BE50" s="1120">
        <v>2048</v>
      </c>
      <c r="BH50" s="1068" t="s">
        <v>1645</v>
      </c>
      <c r="BJ50" s="1217" t="s">
        <v>1044</v>
      </c>
      <c r="BL50" s="1217" t="s">
        <v>1044</v>
      </c>
    </row>
    <row customHeight="1" ht="11.25">
      <c r="A51" s="1074" t="s">
        <v>1676</v>
      </c>
      <c r="E51" s="407" t="s">
        <v>1677</v>
      </c>
      <c r="F51" s="1115" t="s">
        <v>1648</v>
      </c>
      <c r="G51" s="1116" t="str">
        <f>_xlfn.IFERROR(IF(TITLE_PERIOD_START="","01.01."&amp;CURRENT_YEAR,"01.01."&amp;YEAR(TITLE_PERIOD_START)),"01.01."&amp;CURRENT_YEAR)</f>
        <v>01.01.2027</v>
      </c>
      <c r="H51" s="1116" t="str">
        <f>_xlfn.IFERROR(IF(TITLE_PERIOD_END="","31.12."&amp;CURRENT_YEAR,"31.12."&amp;YEAR(TITLE_PERIOD_END)),"31.12."&amp;CURRENT_YEAR)</f>
        <v>31.12.2029</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1678</v>
      </c>
      <c r="AZ51" s="1120" t="s">
        <v>1429</v>
      </c>
      <c r="BE51" s="1120">
        <v>2049</v>
      </c>
      <c r="BH51" s="1068" t="s">
        <v>1654</v>
      </c>
      <c r="BJ51" s="1217" t="s">
        <v>1679</v>
      </c>
      <c r="BL51" s="1217" t="s">
        <v>1679</v>
      </c>
    </row>
    <row customHeight="1" ht="11.25">
      <c r="A52" s="1074" t="s">
        <v>1680</v>
      </c>
      <c r="E52" s="407" t="s">
        <v>1681</v>
      </c>
      <c r="F52" s="1115" t="s">
        <v>1682</v>
      </c>
      <c r="G52" s="1116" t="str">
        <f>_xlfn.IFERROR(IF(TITLE_PERIOD_START="","01.01."&amp;CURRENT_YEAR,"01.01."&amp;YEAR(TITLE_PERIOD_START)),"01.01."&amp;CURRENT_YEAR)</f>
        <v>01.01.2027</v>
      </c>
      <c r="H52" s="1116" t="str">
        <f>_xlfn.IFERROR(IF(TITLE_PERIOD_END="","31.12."&amp;CURRENT_YEAR,"31.12."&amp;YEAR(TITLE_PERIOD_END)),"31.12."&amp;CURRENT_YEAR)</f>
        <v>31.12.2029</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1683</v>
      </c>
      <c r="AZ52" s="1120" t="s">
        <v>1231</v>
      </c>
      <c r="BE52" s="1120">
        <v>2050</v>
      </c>
      <c r="BH52" s="1068" t="s">
        <v>1658</v>
      </c>
      <c r="BJ52" s="1217" t="s">
        <v>1055</v>
      </c>
      <c r="BL52" s="1217" t="s">
        <v>1055</v>
      </c>
    </row>
    <row customHeight="1" ht="11.25">
      <c r="A53" s="1074" t="s">
        <v>1684</v>
      </c>
      <c r="E53" s="407" t="s">
        <v>1685</v>
      </c>
      <c r="F53" s="1115" t="s">
        <v>1685</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1686</v>
      </c>
      <c r="K53" s="1746"/>
      <c r="AX53" s="1120" t="s">
        <v>1687</v>
      </c>
      <c r="BE53" s="1120">
        <v>2051</v>
      </c>
      <c r="BH53" s="1068" t="s">
        <v>1662</v>
      </c>
      <c r="BJ53" s="1217" t="s">
        <v>1634</v>
      </c>
      <c r="BL53" s="1217" t="s">
        <v>1634</v>
      </c>
    </row>
    <row customHeight="1" ht="11.25">
      <c r="A54" s="1074" t="s">
        <v>1688</v>
      </c>
      <c r="AX54" s="1120" t="s">
        <v>1689</v>
      </c>
      <c r="AZ54" s="1067" t="s">
        <v>1690</v>
      </c>
      <c r="BE54" s="1120">
        <v>2052</v>
      </c>
      <c r="BH54" s="1068" t="s">
        <v>1668</v>
      </c>
      <c r="BJ54" s="1217" t="s">
        <v>1638</v>
      </c>
      <c r="BL54" s="1217" t="s">
        <v>1638</v>
      </c>
    </row>
    <row customHeight="1" ht="11.25">
      <c r="A55" s="1074" t="s">
        <v>1691</v>
      </c>
      <c r="AX55" s="1120" t="s">
        <v>1692</v>
      </c>
      <c r="AZ55" s="1120" t="s">
        <v>1233</v>
      </c>
      <c r="BE55" s="1120">
        <v>2053</v>
      </c>
      <c r="BH55" s="1070" t="s">
        <v>28</v>
      </c>
      <c r="BJ55" s="1217" t="s">
        <v>1056</v>
      </c>
      <c r="BL55" s="1217" t="s">
        <v>1056</v>
      </c>
    </row>
    <row customHeight="1" ht="11.25">
      <c r="A56" s="1074" t="s">
        <v>1693</v>
      </c>
      <c r="D56" s="1118" t="s">
        <v>1694</v>
      </c>
      <c r="E56" s="1095" t="s">
        <v>111</v>
      </c>
      <c r="F56" s="1074" t="s">
        <v>1695</v>
      </c>
      <c r="AX56" s="1120" t="s">
        <v>1696</v>
      </c>
      <c r="AZ56" s="1120" t="s">
        <v>1259</v>
      </c>
      <c r="BE56" s="1120">
        <v>2054</v>
      </c>
      <c r="BH56" s="1070" t="s">
        <v>28</v>
      </c>
      <c r="BJ56" s="1217" t="s">
        <v>1645</v>
      </c>
      <c r="BL56" s="1217" t="s">
        <v>1645</v>
      </c>
    </row>
    <row customHeight="1" ht="11.25">
      <c r="A57" s="1074" t="s">
        <v>1697</v>
      </c>
      <c r="D57" s="1118" t="s">
        <v>1698</v>
      </c>
      <c r="E57" s="1095" t="s">
        <v>111</v>
      </c>
      <c r="F57" s="1074" t="s">
        <v>1695</v>
      </c>
      <c r="AX57" s="1120" t="s">
        <v>1699</v>
      </c>
      <c r="AZ57" s="1120" t="s">
        <v>1294</v>
      </c>
      <c r="BE57" s="1120">
        <v>2055</v>
      </c>
      <c r="BJ57" s="1217" t="s">
        <v>1654</v>
      </c>
      <c r="BL57" s="1217" t="s">
        <v>1654</v>
      </c>
    </row>
    <row customHeight="1" ht="11.25">
      <c r="A58" s="1074" t="s">
        <v>1700</v>
      </c>
      <c r="D58" s="1118" t="s">
        <v>1701</v>
      </c>
      <c r="E58" s="1095" t="s">
        <v>111</v>
      </c>
      <c r="F58" s="1074" t="s">
        <v>1695</v>
      </c>
      <c r="AX58" s="1120" t="s">
        <v>1702</v>
      </c>
      <c r="BE58" s="1120">
        <v>2056</v>
      </c>
      <c r="BJ58" s="1217" t="s">
        <v>1658</v>
      </c>
      <c r="BL58" s="1217" t="s">
        <v>1658</v>
      </c>
    </row>
    <row customHeight="1" ht="11.25">
      <c r="A59" s="1074" t="s">
        <v>1703</v>
      </c>
      <c r="D59" s="1118" t="s">
        <v>131</v>
      </c>
      <c r="E59" s="1095" t="s">
        <v>1592</v>
      </c>
      <c r="F59" s="1074" t="s">
        <v>1704</v>
      </c>
      <c r="AX59" s="1120" t="s">
        <v>1705</v>
      </c>
      <c r="AZ59" s="1067" t="s">
        <v>1706</v>
      </c>
      <c r="BE59" s="1120">
        <v>2057</v>
      </c>
      <c r="BJ59" s="1217" t="s">
        <v>1662</v>
      </c>
      <c r="BL59" s="1217" t="s">
        <v>1662</v>
      </c>
    </row>
    <row customHeight="1" ht="11.25">
      <c r="A60" s="1074" t="s">
        <v>1707</v>
      </c>
      <c r="D60" s="1118" t="s">
        <v>1708</v>
      </c>
      <c r="E60" s="1095" t="s">
        <v>1592</v>
      </c>
      <c r="F60" s="1074" t="s">
        <v>1704</v>
      </c>
      <c r="AX60" s="1120" t="s">
        <v>1709</v>
      </c>
      <c r="AZ60" s="1120" t="s">
        <v>1234</v>
      </c>
      <c r="BE60" s="1120">
        <v>2058</v>
      </c>
      <c r="BJ60" s="1217" t="s">
        <v>1668</v>
      </c>
      <c r="BL60" s="1217" t="s">
        <v>1668</v>
      </c>
    </row>
    <row customHeight="1" ht="11.25">
      <c r="A61" s="1074" t="s">
        <v>1710</v>
      </c>
      <c r="D61" s="1118" t="s">
        <v>1711</v>
      </c>
      <c r="E61" s="1095" t="s">
        <v>1592</v>
      </c>
      <c r="F61" s="1074" t="s">
        <v>1704</v>
      </c>
      <c r="AX61" s="1120" t="s">
        <v>1712</v>
      </c>
      <c r="AZ61" s="1120" t="s">
        <v>1260</v>
      </c>
      <c r="BE61" s="1120">
        <v>2059</v>
      </c>
      <c r="BL61" s="1217" t="s">
        <v>1048</v>
      </c>
    </row>
    <row customHeight="1" ht="11.25">
      <c r="A62" s="1074" t="s">
        <v>1713</v>
      </c>
      <c r="D62" s="1118" t="s">
        <v>130</v>
      </c>
      <c r="E62" s="1095">
        <v>30</v>
      </c>
      <c r="F62" s="1074" t="s">
        <v>1704</v>
      </c>
      <c r="AZ62" s="1120" t="s">
        <v>1295</v>
      </c>
      <c r="BE62" s="1120">
        <v>2060</v>
      </c>
      <c r="BL62" s="1217" t="s">
        <v>1050</v>
      </c>
    </row>
    <row customHeight="1" ht="11.25">
      <c r="A63" s="1074" t="s">
        <v>1714</v>
      </c>
      <c r="D63" s="1118" t="s">
        <v>1715</v>
      </c>
      <c r="E63" s="1095">
        <v>31</v>
      </c>
      <c r="F63" s="1074" t="s">
        <v>1704</v>
      </c>
      <c r="AZ63" s="1120" t="s">
        <v>1325</v>
      </c>
      <c r="BE63" s="1120">
        <v>2061</v>
      </c>
    </row>
    <row customHeight="1" ht="11.25">
      <c r="A64" s="1074" t="s">
        <v>1716</v>
      </c>
      <c r="D64" s="1118" t="s">
        <v>1717</v>
      </c>
      <c r="E64" s="1095">
        <v>31</v>
      </c>
      <c r="F64" s="1074" t="s">
        <v>1704</v>
      </c>
      <c r="AZ64" s="1120" t="s">
        <v>1348</v>
      </c>
      <c r="BE64" s="1120">
        <v>2062</v>
      </c>
    </row>
    <row customHeight="1" ht="11.25">
      <c r="A65" s="1074" t="s">
        <v>1718</v>
      </c>
      <c r="D65" s="1074"/>
      <c r="BE65" s="1120">
        <v>2063</v>
      </c>
    </row>
    <row customHeight="1" ht="11.25">
      <c r="A66" s="1074" t="s">
        <v>1719</v>
      </c>
      <c r="AZ66" s="1067" t="s">
        <v>1720</v>
      </c>
      <c r="BE66" s="1120">
        <v>2064</v>
      </c>
    </row>
    <row customHeight="1" ht="11.25">
      <c r="A67" s="1074" t="s">
        <v>1721</v>
      </c>
      <c r="AZ67" s="1120" t="s">
        <v>1235</v>
      </c>
      <c r="BE67" s="1120">
        <v>2065</v>
      </c>
    </row>
    <row customHeight="1" ht="11.25">
      <c r="A68" s="1074" t="s">
        <v>1722</v>
      </c>
      <c r="AZ68" s="1120" t="s">
        <v>1261</v>
      </c>
      <c r="BE68" s="1120">
        <v>2066</v>
      </c>
      <c r="BH68" s="1067" t="s">
        <v>1723</v>
      </c>
      <c r="BJ68" s="1067" t="s">
        <v>1724</v>
      </c>
      <c r="BL68" s="1067" t="s">
        <v>1725</v>
      </c>
      <c r="BN68" s="1067" t="s">
        <v>1726</v>
      </c>
    </row>
    <row customHeight="1" ht="11.25">
      <c r="A69" s="1074" t="s">
        <v>1727</v>
      </c>
      <c r="AZ69" s="1120" t="s">
        <v>1296</v>
      </c>
      <c r="BE69" s="1120">
        <v>2067</v>
      </c>
      <c r="BH69" s="1068" t="s">
        <v>1728</v>
      </c>
      <c r="BI69" s="1117" t="s">
        <v>109</v>
      </c>
      <c r="BJ69" s="1068" t="s">
        <v>1729</v>
      </c>
      <c r="BK69" s="1117" t="s">
        <v>109</v>
      </c>
      <c r="BL69" s="1068" t="s">
        <v>1730</v>
      </c>
      <c r="BM69" s="1070" t="s">
        <v>109</v>
      </c>
      <c r="BN69" s="1068" t="s">
        <v>1731</v>
      </c>
    </row>
    <row customHeight="1" ht="11.25">
      <c r="A70" s="1074" t="s">
        <v>1732</v>
      </c>
      <c r="AZ70" s="1120" t="s">
        <v>1326</v>
      </c>
      <c r="BE70" s="1120">
        <v>2068</v>
      </c>
      <c r="BH70" s="1068" t="s">
        <v>1733</v>
      </c>
      <c r="BJ70" s="1068" t="s">
        <v>1734</v>
      </c>
      <c r="BL70" s="1068" t="s">
        <v>1735</v>
      </c>
      <c r="BN70" s="1068" t="s">
        <v>1736</v>
      </c>
    </row>
    <row customHeight="1" ht="11.25">
      <c r="A71" s="1074" t="s">
        <v>1737</v>
      </c>
      <c r="AZ71" s="1120" t="s">
        <v>1328</v>
      </c>
      <c r="BE71" s="1120">
        <v>2069</v>
      </c>
      <c r="BH71" s="1068" t="s">
        <v>1738</v>
      </c>
      <c r="BI71" s="1117" t="s">
        <v>90</v>
      </c>
      <c r="BJ71" s="1068" t="s">
        <v>1739</v>
      </c>
      <c r="BK71" s="1117" t="s">
        <v>90</v>
      </c>
      <c r="BL71" s="1068" t="s">
        <v>1740</v>
      </c>
      <c r="BM71" s="1070" t="s">
        <v>90</v>
      </c>
      <c r="BN71" s="1068" t="s">
        <v>1741</v>
      </c>
    </row>
    <row customHeight="1" ht="11.25">
      <c r="A72" s="1074" t="s">
        <v>1742</v>
      </c>
      <c r="AZ72" s="1120" t="s">
        <v>19</v>
      </c>
      <c r="BE72" s="1120">
        <v>2070</v>
      </c>
      <c r="BH72" s="1068" t="s">
        <v>1743</v>
      </c>
      <c r="BJ72" s="1068" t="s">
        <v>1743</v>
      </c>
      <c r="BL72" s="1068" t="s">
        <v>1743</v>
      </c>
      <c r="BN72" s="1068" t="s">
        <v>1744</v>
      </c>
    </row>
    <row customHeight="1" ht="11.25">
      <c r="A73" s="1074" t="s">
        <v>1745</v>
      </c>
      <c r="BH73" s="1068" t="s">
        <v>1746</v>
      </c>
      <c r="BI73" s="1117" t="s">
        <v>111</v>
      </c>
      <c r="BJ73" s="1068" t="s">
        <v>1747</v>
      </c>
      <c r="BK73" s="1117" t="s">
        <v>111</v>
      </c>
      <c r="BL73" s="1068" t="s">
        <v>1748</v>
      </c>
      <c r="BM73" s="1070" t="s">
        <v>111</v>
      </c>
      <c r="BN73" s="1068" t="s">
        <v>1749</v>
      </c>
    </row>
    <row customHeight="1" ht="11.25">
      <c r="A74" s="1074" t="s">
        <v>1750</v>
      </c>
      <c r="BH74" s="1068" t="s">
        <v>1751</v>
      </c>
      <c r="BJ74" s="1068" t="s">
        <v>1752</v>
      </c>
      <c r="BL74" s="1068" t="s">
        <v>1753</v>
      </c>
      <c r="BN74" s="1068" t="s">
        <v>1754</v>
      </c>
    </row>
    <row customHeight="1" ht="11.25">
      <c r="A75" s="1074" t="s">
        <v>1755</v>
      </c>
      <c r="AZ75" s="1067" t="s">
        <v>1756</v>
      </c>
      <c r="BH75" s="1068" t="s">
        <v>1757</v>
      </c>
      <c r="BJ75" s="1068" t="s">
        <v>1757</v>
      </c>
      <c r="BL75" s="1068" t="s">
        <v>1757</v>
      </c>
    </row>
    <row customHeight="1" ht="11.25">
      <c r="A76" s="1074" t="s">
        <v>1758</v>
      </c>
      <c r="AZ76" s="1120" t="s">
        <v>1244</v>
      </c>
      <c r="BH76" s="1068" t="s">
        <v>1759</v>
      </c>
      <c r="BJ76" s="1068" t="s">
        <v>1760</v>
      </c>
      <c r="BL76" s="1068" t="s">
        <v>1761</v>
      </c>
    </row>
    <row customHeight="1" ht="11.25">
      <c r="A77" s="1074" t="s">
        <v>1762</v>
      </c>
      <c r="AZ77" s="1120" t="s">
        <v>1271</v>
      </c>
    </row>
    <row customHeight="1" ht="11.25">
      <c r="A78" s="1074" t="s">
        <v>1763</v>
      </c>
      <c r="AZ78" s="1120" t="s">
        <v>1303</v>
      </c>
    </row>
    <row customHeight="1" ht="11.25">
      <c r="A79" s="1074" t="s">
        <v>1764</v>
      </c>
      <c r="AZ79" s="1120" t="s">
        <v>1332</v>
      </c>
      <c r="BH79" s="1067" t="s">
        <v>1765</v>
      </c>
      <c r="BJ79" s="1067" t="s">
        <v>1766</v>
      </c>
      <c r="BL79" s="1067" t="s">
        <v>1767</v>
      </c>
    </row>
    <row customHeight="1" ht="11.25">
      <c r="A80" s="1074" t="s">
        <v>1768</v>
      </c>
      <c r="AZ80" s="1120" t="s">
        <v>1353</v>
      </c>
      <c r="BH80" s="1068" t="s">
        <v>1769</v>
      </c>
      <c r="BJ80" s="1068" t="s">
        <v>1770</v>
      </c>
      <c r="BL80" s="1068" t="s">
        <v>1771</v>
      </c>
    </row>
    <row customHeight="1" ht="11.25">
      <c r="A81" s="1074" t="s">
        <v>1772</v>
      </c>
      <c r="AZ81" s="1120" t="s">
        <v>1370</v>
      </c>
      <c r="BH81" s="1068" t="s">
        <v>1773</v>
      </c>
      <c r="BJ81" s="1068" t="s">
        <v>1774</v>
      </c>
      <c r="BL81" s="1068" t="s">
        <v>1775</v>
      </c>
    </row>
    <row customHeight="1" ht="11.25">
      <c r="A82" s="1074" t="s">
        <v>1776</v>
      </c>
      <c r="AZ82" s="1120" t="s">
        <v>1385</v>
      </c>
      <c r="BH82" s="1068" t="s">
        <v>1777</v>
      </c>
      <c r="BJ82" s="1068" t="s">
        <v>1778</v>
      </c>
      <c r="BL82" s="1068" t="s">
        <v>1779</v>
      </c>
    </row>
    <row customHeight="1" ht="11.25">
      <c r="A83" s="1074" t="s">
        <v>1780</v>
      </c>
      <c r="BH83" s="1068" t="s">
        <v>1781</v>
      </c>
      <c r="BJ83" s="1068" t="s">
        <v>1782</v>
      </c>
      <c r="BL83" s="1068" t="s">
        <v>1783</v>
      </c>
    </row>
    <row customHeight="1" ht="11.25">
      <c r="A84" s="1074" t="s">
        <v>1784</v>
      </c>
      <c r="AZ84" s="1067" t="s">
        <v>1785</v>
      </c>
    </row>
    <row customHeight="1" ht="11.25">
      <c r="A85" s="1870" t="s">
        <v>1786</v>
      </c>
      <c r="AZ85" s="1120" t="s">
        <v>1787</v>
      </c>
    </row>
    <row customHeight="1" ht="11.25">
      <c r="A86" s="1074" t="s">
        <v>1788</v>
      </c>
      <c r="AZ86" s="1120" t="s">
        <v>1789</v>
      </c>
      <c r="BH86" s="1067" t="s">
        <v>1790</v>
      </c>
      <c r="BJ86" s="1067" t="s">
        <v>1791</v>
      </c>
      <c r="BL86" s="1067" t="s">
        <v>1792</v>
      </c>
    </row>
    <row customHeight="1" ht="11.25">
      <c r="A87" s="1074" t="s">
        <v>1793</v>
      </c>
      <c r="AZ87" s="1120" t="s">
        <v>1794</v>
      </c>
      <c r="BH87" s="1068" t="s">
        <v>1795</v>
      </c>
      <c r="BJ87" s="1068" t="s">
        <v>1796</v>
      </c>
      <c r="BL87" s="1068" t="s">
        <v>1797</v>
      </c>
    </row>
    <row customHeight="1" ht="11.25">
      <c r="A88" s="1074" t="s">
        <v>1798</v>
      </c>
      <c r="AZ88" s="1606"/>
      <c r="BH88" s="1068" t="s">
        <v>1799</v>
      </c>
      <c r="BJ88" s="1068" t="s">
        <v>1800</v>
      </c>
      <c r="BL88" s="1068" t="s">
        <v>1801</v>
      </c>
    </row>
    <row customHeight="1" ht="11.25">
      <c r="A89" s="1074" t="s">
        <v>1802</v>
      </c>
      <c r="AZ89" s="1067" t="s">
        <v>1803</v>
      </c>
    </row>
    <row customHeight="1" ht="11.25">
      <c r="A90" s="1074" t="s">
        <v>1804</v>
      </c>
      <c r="AZ90" s="1120" t="s">
        <v>1026</v>
      </c>
    </row>
    <row customHeight="1" ht="11.25">
      <c r="A91" s="1074" t="s">
        <v>1805</v>
      </c>
      <c r="AZ91" s="1120" t="s">
        <v>1062</v>
      </c>
      <c r="BH91" s="1067" t="s">
        <v>1806</v>
      </c>
      <c r="BJ91" s="1067" t="s">
        <v>1807</v>
      </c>
      <c r="BL91" s="1067" t="s">
        <v>1808</v>
      </c>
    </row>
    <row customHeight="1" ht="11.25">
      <c r="AZ92" s="1120" t="s">
        <v>1809</v>
      </c>
      <c r="BH92" s="1068" t="s">
        <v>1810</v>
      </c>
      <c r="BJ92" s="1068" t="s">
        <v>1811</v>
      </c>
      <c r="BL92" s="1068" t="s">
        <v>1812</v>
      </c>
    </row>
    <row customHeight="1" ht="11.25">
      <c r="AZ93" s="1120" t="s">
        <v>1813</v>
      </c>
      <c r="BH93" s="1068" t="s">
        <v>1814</v>
      </c>
      <c r="BJ93" s="1068" t="s">
        <v>1815</v>
      </c>
      <c r="BL93" s="1068" t="s">
        <v>1816</v>
      </c>
    </row>
    <row customHeight="1" ht="11.25">
      <c r="AZ94" s="1120" t="s">
        <v>1817</v>
      </c>
    </row>
    <row r="96" customHeight="1" ht="11.25">
      <c r="AZ96" s="1067" t="s">
        <v>1818</v>
      </c>
      <c r="BH96" s="1067" t="s">
        <v>1819</v>
      </c>
      <c r="BJ96" s="1067" t="s">
        <v>1820</v>
      </c>
      <c r="BL96" s="1067" t="s">
        <v>1821</v>
      </c>
      <c r="BN96" s="1067" t="s">
        <v>1822</v>
      </c>
    </row>
    <row customHeight="1" ht="11.25">
      <c r="AZ97" s="1901" t="s">
        <v>1823</v>
      </c>
      <c r="BA97" s="1902" t="s">
        <v>1824</v>
      </c>
      <c r="BH97" s="1068" t="s">
        <v>1825</v>
      </c>
      <c r="BJ97" s="1068" t="s">
        <v>1826</v>
      </c>
      <c r="BL97" s="1068" t="s">
        <v>1827</v>
      </c>
      <c r="BN97" s="1068" t="s">
        <v>1828</v>
      </c>
    </row>
    <row customHeight="1" ht="11.25">
      <c r="AZ98" s="1901" t="s">
        <v>1829</v>
      </c>
      <c r="BA98" s="1902" t="s">
        <v>1830</v>
      </c>
      <c r="BH98" s="1068" t="s">
        <v>1831</v>
      </c>
      <c r="BJ98" s="1068" t="s">
        <v>1832</v>
      </c>
      <c r="BL98" s="1068" t="s">
        <v>1833</v>
      </c>
      <c r="BN98" s="1068" t="s">
        <v>1834</v>
      </c>
    </row>
    <row customHeight="1" ht="22.5">
      <c r="AZ99" s="1901" t="s">
        <v>1835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1836</v>
      </c>
      <c r="BJ99" s="1068" t="s">
        <v>1837</v>
      </c>
      <c r="BL99" s="1068" t="s">
        <v>1838</v>
      </c>
      <c r="BN99" s="1068" t="s">
        <v>1839</v>
      </c>
    </row>
    <row customHeight="1" ht="22.5">
      <c r="AZ100" s="1901" t="s">
        <v>1840</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1429</v>
      </c>
      <c r="BL100" s="1068" t="s">
        <v>1429</v>
      </c>
      <c r="BN100" s="1068" t="s">
        <v>1841</v>
      </c>
    </row>
    <row customHeight="1" ht="22.5">
      <c r="AZ101" s="1901" t="s">
        <v>1842</v>
      </c>
      <c r="BA101" s="1902" t="s">
        <v>1843</v>
      </c>
      <c r="BN101" s="1068" t="s">
        <v>1844</v>
      </c>
    </row>
    <row customHeight="1" ht="22.5">
      <c r="AZ102" s="1901" t="s">
        <v>1845</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1846</v>
      </c>
    </row>
    <row customHeight="1" ht="11.25">
      <c r="AZ103" s="1901" t="s">
        <v>1847</v>
      </c>
      <c r="BA103" s="1902" t="s">
        <v>1848</v>
      </c>
      <c r="BN103" s="1068" t="s">
        <v>1849</v>
      </c>
    </row>
    <row customHeight="1" ht="11.25">
      <c r="BN104" s="1068" t="s">
        <v>1850</v>
      </c>
    </row>
    <row customHeight="1" ht="11.25">
      <c r="AZ105" s="1692" t="s">
        <v>1851</v>
      </c>
    </row>
    <row customHeight="1" ht="11.25">
      <c r="AZ106" s="1120" t="s">
        <v>1852</v>
      </c>
    </row>
    <row customHeight="1" ht="11.25">
      <c r="AZ107" s="1120" t="s">
        <v>1853</v>
      </c>
      <c r="BH107" s="1067" t="s">
        <v>1854</v>
      </c>
      <c r="BJ107" s="1067" t="s">
        <v>1855</v>
      </c>
      <c r="BL107" s="1067" t="s">
        <v>1856</v>
      </c>
      <c r="BN107" s="1067" t="s">
        <v>1857</v>
      </c>
    </row>
    <row customHeight="1" ht="11.25">
      <c r="AZ108" s="1120" t="s">
        <v>579</v>
      </c>
      <c r="BH108" s="1068" t="s">
        <v>1858</v>
      </c>
      <c r="BJ108" s="1068" t="s">
        <v>1859</v>
      </c>
      <c r="BL108" s="1068" t="s">
        <v>1515</v>
      </c>
      <c r="BN108" s="1068" t="s">
        <v>1860</v>
      </c>
    </row>
    <row customHeight="1" ht="11.25">
      <c r="BH109" s="1068" t="s">
        <v>1861</v>
      </c>
    </row>
    <row customHeight="1" ht="11.25">
      <c r="AZ110" s="1692" t="s">
        <v>1862</v>
      </c>
      <c r="BH110" s="1068" t="s">
        <v>1861</v>
      </c>
    </row>
    <row customHeight="1" ht="11.25">
      <c r="AZ111" s="1901" t="s">
        <v>1823</v>
      </c>
      <c r="BA111" s="1902" t="s">
        <v>1824</v>
      </c>
    </row>
    <row customHeight="1" ht="11.25">
      <c r="AZ112" s="1901" t="s">
        <v>1829</v>
      </c>
      <c r="BA112" s="1902" t="s">
        <v>1830</v>
      </c>
    </row>
    <row customHeight="1" ht="22.5">
      <c r="AZ113" s="1901" t="s">
        <v>1835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1840</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1863</v>
      </c>
    </row>
    <row customHeight="1" ht="22.5">
      <c r="AZ115" s="1901" t="s">
        <v>1845</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1231</v>
      </c>
    </row>
    <row customHeight="1" ht="11.25">
      <c r="AZ116" s="1901" t="s">
        <v>1847</v>
      </c>
      <c r="BA116" s="1902" t="s">
        <v>1848</v>
      </c>
      <c r="BH116" s="1068" t="s">
        <v>1257</v>
      </c>
    </row>
    <row customHeight="1" ht="11.25">
      <c r="BH117" s="1068" t="s">
        <v>1292</v>
      </c>
    </row>
    <row customHeight="1" ht="11.25">
      <c r="BH118" s="1068" t="s">
        <v>453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F2F528-01E8-F109-7E6D-422B2580B825}"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305</v>
      </c>
      <c r="J1" s="455" t="s">
        <v>14</v>
      </c>
    </row>
    <row customHeight="1" ht="22.5" hidden="1">
      <c r="A2" s="502"/>
      <c r="B2" s="502"/>
      <c r="C2" s="1730" t="s">
        <v>451</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Мурманская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306</v>
      </c>
      <c r="E9" s="2205"/>
      <c r="F9" s="2205"/>
      <c r="G9" s="2208" t="s">
        <v>307</v>
      </c>
      <c r="J9" s="455">
        <v>11</v>
      </c>
    </row>
    <row customHeight="1" ht="11.549999999999999">
      <c r="A10" s="502"/>
      <c r="B10" s="502"/>
      <c r="C10" s="457"/>
      <c r="D10" s="1474" t="s">
        <v>88</v>
      </c>
      <c r="E10" s="1476" t="s">
        <v>308</v>
      </c>
      <c r="F10" s="1476" t="s">
        <v>309</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"ХТК"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1864</v>
      </c>
      <c r="F13" s="1521" t="s">
        <v>312</v>
      </c>
      <c r="G13" s="474"/>
      <c r="H13" s="1533"/>
      <c r="J13" s="455">
        <v>19</v>
      </c>
    </row>
    <row customHeight="1" ht="19.95">
      <c r="A14" s="502"/>
      <c r="B14" s="502"/>
      <c r="C14" s="457"/>
      <c r="D14" s="1523" t="s">
        <v>716</v>
      </c>
      <c r="E14" s="1524" t="s">
        <v>1865</v>
      </c>
      <c r="F14" s="1526"/>
      <c r="G14" s="1525" t="s">
        <v>1866</v>
      </c>
      <c r="H14" s="1533"/>
      <c r="J14" s="455">
        <v>19</v>
      </c>
    </row>
    <row customHeight="1" ht="19.95">
      <c r="A15" s="502"/>
      <c r="B15" s="502"/>
      <c r="C15" s="457"/>
      <c r="D15" s="1523" t="s">
        <v>313</v>
      </c>
      <c r="E15" s="1524" t="s">
        <v>1867</v>
      </c>
      <c r="F15" s="1526"/>
      <c r="G15" s="1525" t="s">
        <v>1868</v>
      </c>
      <c r="H15" s="1533"/>
      <c r="J15" s="455">
        <v>19</v>
      </c>
    </row>
    <row customHeight="1" ht="24">
      <c r="A16" s="502"/>
      <c r="B16" s="502"/>
      <c r="C16" s="457"/>
      <c r="D16" s="1523" t="s">
        <v>316</v>
      </c>
      <c r="E16" s="1522" t="s">
        <v>1869</v>
      </c>
      <c r="F16" s="1531"/>
      <c r="G16" s="474" t="s">
        <v>1870</v>
      </c>
      <c r="H16" s="1533"/>
      <c r="J16" s="455">
        <v>23</v>
      </c>
    </row>
    <row customHeight="1" ht="48.29999999999999">
      <c r="A17" s="502"/>
      <c r="B17" s="502"/>
      <c r="C17" s="457"/>
      <c r="D17" s="1520">
        <v>3</v>
      </c>
      <c r="E17" s="1527" t="s">
        <v>1871</v>
      </c>
      <c r="F17" s="1526"/>
      <c r="G17" s="474" t="s">
        <v>1872</v>
      </c>
      <c r="H17" s="1533"/>
      <c r="J17" s="455">
        <v>46</v>
      </c>
    </row>
    <row customHeight="1" ht="48.29999999999999">
      <c r="A18" s="1475">
        <v>1</v>
      </c>
      <c r="B18" s="502"/>
      <c r="C18" s="1477"/>
      <c r="D18" s="1520" t="s">
        <v>91</v>
      </c>
      <c r="E18" s="1527" t="s">
        <v>1873</v>
      </c>
      <c r="F18" s="1526"/>
      <c r="G18" s="474" t="s">
        <v>1872</v>
      </c>
      <c r="H18" s="1533"/>
      <c r="I18" s="852"/>
      <c r="J18" s="455">
        <v>46</v>
      </c>
    </row>
    <row customHeight="1" ht="23.25">
      <c r="A19" s="502"/>
      <c r="B19" s="502"/>
      <c r="C19" s="457"/>
      <c r="D19" s="1520" t="s">
        <v>111</v>
      </c>
      <c r="E19" s="1527" t="s">
        <v>1874</v>
      </c>
      <c r="F19" s="1521" t="s">
        <v>312</v>
      </c>
      <c r="G19" s="2471" t="s">
        <v>1875</v>
      </c>
      <c r="H19" s="475"/>
      <c r="J19" s="455">
        <v>22</v>
      </c>
    </row>
    <row s="1530" customFormat="1" customHeight="1" ht="5.25" hidden="1">
      <c r="A20" s="502"/>
      <c r="B20" s="502"/>
      <c r="C20" s="1529"/>
      <c r="D20" s="1528" t="s">
        <v>1123</v>
      </c>
      <c r="E20" s="1014"/>
      <c r="F20" s="1013"/>
      <c r="G20" s="2472"/>
      <c r="J20" s="1530">
        <v>0</v>
      </c>
    </row>
    <row customHeight="1" ht="15.75">
      <c r="A21" s="502"/>
      <c r="B21" s="502"/>
      <c r="C21" s="457"/>
      <c r="D21" s="467"/>
      <c r="E21" s="415" t="s">
        <v>345</v>
      </c>
      <c r="F21" s="469"/>
      <c r="G21" s="2473"/>
      <c r="H21" s="1533"/>
      <c r="J21" s="455">
        <v>15</v>
      </c>
    </row>
    <row s="501" customFormat="1" customHeight="1" ht="26.25">
      <c r="A22" s="502"/>
      <c r="B22" s="502"/>
      <c r="C22" s="502"/>
      <c r="D22" s="1520" t="s">
        <v>92</v>
      </c>
      <c r="E22" s="474" t="s">
        <v>1876</v>
      </c>
      <c r="F22" s="1526"/>
      <c r="G22" s="474" t="s">
        <v>1877</v>
      </c>
      <c r="H22" s="1532"/>
      <c r="J22" s="501">
        <v>25</v>
      </c>
    </row>
    <row s="501" customFormat="1" customHeight="1" ht="19.95">
      <c r="A23" s="502"/>
      <c r="B23" s="502"/>
      <c r="C23" s="502"/>
      <c r="D23" s="1520" t="s">
        <v>93</v>
      </c>
      <c r="E23" s="1527" t="s">
        <v>1878</v>
      </c>
      <c r="F23" s="1531"/>
      <c r="G23" s="474" t="s">
        <v>1879</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F49188-ADC8-5D94-A428-C0B63348D88A}"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1880</v>
      </c>
      <c r="G1" s="1631" t="s">
        <v>48</v>
      </c>
      <c r="H1" s="1631" t="s">
        <v>50</v>
      </c>
      <c r="IU1" s="1155" t="s">
        <v>14</v>
      </c>
    </row>
    <row s="1850" customFormat="1" customHeight="1" ht="22.5" hidden="1">
      <c r="A2" s="831"/>
      <c r="B2" s="1160">
        <v>1</v>
      </c>
      <c r="C2" s="1160"/>
      <c r="D2" s="1928" t="s">
        <v>451</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306</v>
      </c>
      <c r="F7" s="2102"/>
      <c r="G7" s="2102"/>
      <c r="H7" s="2102"/>
      <c r="I7" s="2102"/>
      <c r="J7" s="2474" t="s">
        <v>307</v>
      </c>
      <c r="K7" s="500"/>
      <c r="L7" s="500"/>
      <c r="M7" s="500"/>
      <c r="N7" s="500"/>
      <c r="O7" s="226"/>
      <c r="P7" s="500"/>
      <c r="Q7" s="225"/>
      <c r="R7" s="225"/>
      <c r="S7" s="225"/>
      <c r="T7" s="225"/>
      <c r="IU7" s="507">
        <v>14</v>
      </c>
    </row>
    <row s="1819" customFormat="1" customHeight="1" ht="21">
      <c r="A8" s="1155"/>
      <c r="B8" s="1160"/>
      <c r="C8" s="1155"/>
      <c r="D8" s="1495"/>
      <c r="E8" s="1548" t="s">
        <v>88</v>
      </c>
      <c r="F8" s="1540" t="s">
        <v>1880</v>
      </c>
      <c r="G8" s="1540" t="s">
        <v>48</v>
      </c>
      <c r="H8" s="1540" t="s">
        <v>50</v>
      </c>
      <c r="I8" s="1540" t="s">
        <v>1881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5159A8-C438-EDE7-E30A-5017208A827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451</v>
      </c>
      <c r="E2" s="1889"/>
      <c r="F2" s="1892" t="str">
        <f>IF(ROIV_INFO_NAME="","",ROIV_INFO_NAME)</f>
        <v>АО "ХТК"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306</v>
      </c>
      <c r="F7" s="2102"/>
      <c r="G7" s="2102"/>
      <c r="H7" s="2102"/>
      <c r="I7" s="2102"/>
      <c r="J7" s="2102"/>
      <c r="K7" s="2102"/>
      <c r="L7" s="2474" t="s">
        <v>307</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1883</v>
      </c>
      <c r="H9" s="1537" t="s">
        <v>1884</v>
      </c>
      <c r="I9" s="1537" t="s">
        <v>1885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"ХТК"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435A78-1498-6D8A-116A-A2194394B25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451</v>
      </c>
      <c r="E2" s="1904"/>
      <c r="F2" s="1906" t="str">
        <f>IF(ROIV_INFO_NAME="","",ROIV_INFO_NAME)</f>
        <v>АО "ХТК"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306</v>
      </c>
      <c r="F7" s="2102"/>
      <c r="G7" s="2102"/>
      <c r="H7" s="2102"/>
      <c r="I7" s="2102"/>
      <c r="J7" s="2102"/>
      <c r="K7" s="2102"/>
      <c r="L7" s="2474" t="s">
        <v>307</v>
      </c>
      <c r="M7" s="1624"/>
      <c r="N7" s="1624"/>
      <c r="O7" s="1624"/>
      <c r="P7" s="1624"/>
      <c r="Q7" s="1624"/>
      <c r="R7" s="1624"/>
      <c r="S7" s="225"/>
      <c r="T7" s="225"/>
      <c r="U7" s="225"/>
      <c r="V7" s="225"/>
      <c r="IW7" s="1609">
        <v>14</v>
      </c>
    </row>
    <row s="1819" customFormat="1" customHeight="1" ht="67.2">
      <c r="A8" s="1631"/>
      <c r="B8" s="1366"/>
      <c r="C8" s="1631"/>
      <c r="D8" s="1515"/>
      <c r="E8" s="2478" t="s">
        <v>88</v>
      </c>
      <c r="F8" s="2478" t="s">
        <v>1887</v>
      </c>
      <c r="G8" s="2480" t="s">
        <v>1888</v>
      </c>
      <c r="H8" s="2481"/>
      <c r="I8" s="2482"/>
      <c r="J8" s="2478" t="s">
        <v>1889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1883</v>
      </c>
      <c r="H9" s="1894" t="s">
        <v>1884</v>
      </c>
      <c r="I9" s="1894" t="s">
        <v>1885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"ХТК"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8F47CB-ABD8-6326-8E91-4BB13FE343A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451</v>
      </c>
      <c r="E2" s="2127">
        <v>1</v>
      </c>
      <c r="F2" s="2303" t="str">
        <f>IF(region_name="","",region_name)</f>
        <v>Мурманская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1890</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451</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306</v>
      </c>
      <c r="F10" s="2127"/>
      <c r="G10" s="2127"/>
      <c r="H10" s="2127"/>
      <c r="I10" s="2127"/>
      <c r="J10" s="2127"/>
      <c r="K10" s="2127"/>
      <c r="L10" s="2127"/>
      <c r="M10" s="2101"/>
      <c r="N10" s="2478" t="s">
        <v>307</v>
      </c>
      <c r="O10" s="500"/>
      <c r="P10" s="500"/>
      <c r="Q10" s="507">
        <v>14</v>
      </c>
    </row>
    <row s="1819" customFormat="1" customHeight="1" ht="44.25">
      <c r="A11" s="1631"/>
      <c r="B11" s="1366"/>
      <c r="C11" s="1631"/>
      <c r="D11" s="1515"/>
      <c r="E11" s="2492" t="s">
        <v>88</v>
      </c>
      <c r="F11" s="2492" t="s">
        <v>310</v>
      </c>
      <c r="G11" s="2492" t="s">
        <v>1891</v>
      </c>
      <c r="H11" s="2492"/>
      <c r="I11" s="2492" t="s">
        <v>1892</v>
      </c>
      <c r="J11" s="2492"/>
      <c r="K11" s="2492"/>
      <c r="L11" s="2492" t="s">
        <v>1893</v>
      </c>
      <c r="M11" s="2480" t="s">
        <v>1894</v>
      </c>
      <c r="N11" s="2491"/>
      <c r="O11" s="1624"/>
      <c r="P11" s="1624"/>
      <c r="Q11" s="1609">
        <v>42</v>
      </c>
    </row>
    <row s="1819" customFormat="1" customHeight="1" ht="29.25">
      <c r="A12" s="1155"/>
      <c r="B12" s="1160"/>
      <c r="C12" s="1155"/>
      <c r="D12" s="1495"/>
      <c r="E12" s="2478"/>
      <c r="F12" s="2492"/>
      <c r="G12" s="1909" t="s">
        <v>1895</v>
      </c>
      <c r="H12" s="1909" t="s">
        <v>314</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Мурманская область</v>
      </c>
      <c r="G13" s="2487"/>
      <c r="H13" s="2494"/>
      <c r="I13" s="474"/>
      <c r="J13" s="1905">
        <v>1</v>
      </c>
      <c r="K13" s="1918"/>
      <c r="L13" s="1919"/>
      <c r="M13" s="1919"/>
      <c r="N13" s="2488" t="s">
        <v>1896</v>
      </c>
      <c r="O13" s="1535"/>
      <c r="P13" s="511"/>
      <c r="Q13" s="423">
        <v>22</v>
      </c>
    </row>
    <row s="1850" customFormat="1" customHeight="1" ht="23.25">
      <c r="A14" s="2099"/>
      <c r="B14" s="1160"/>
      <c r="C14" s="1160"/>
      <c r="D14" s="801"/>
      <c r="E14" s="2127"/>
      <c r="F14" s="2486"/>
      <c r="G14" s="2487"/>
      <c r="H14" s="2495"/>
      <c r="I14" s="421"/>
      <c r="J14" s="1500"/>
      <c r="K14" s="1500" t="s">
        <v>1890</v>
      </c>
      <c r="L14" s="1543"/>
      <c r="M14" s="1543"/>
      <c r="N14" s="2489"/>
      <c r="O14" s="1535"/>
      <c r="P14" s="511"/>
      <c r="Q14" s="423">
        <v>22</v>
      </c>
    </row>
    <row s="1850" customFormat="1" customHeight="1" ht="23.25">
      <c r="A15" s="2099"/>
      <c r="B15" s="1160"/>
      <c r="C15" s="412"/>
      <c r="D15" s="801"/>
      <c r="E15" s="421"/>
      <c r="F15" s="1500" t="s">
        <v>1882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28B4EC-6598-F051-E724-29D7B901334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306</v>
      </c>
      <c r="E8" s="2209"/>
      <c r="F8" s="2209"/>
      <c r="G8" s="2209"/>
      <c r="H8" s="2209"/>
      <c r="I8" s="2209" t="s">
        <v>307</v>
      </c>
      <c r="M8" s="121">
        <v>14</v>
      </c>
    </row>
    <row customHeight="1" ht="29.25">
      <c r="D9" s="2209" t="s">
        <v>88</v>
      </c>
      <c r="E9" s="2209" t="s">
        <v>1898</v>
      </c>
      <c r="F9" s="2209"/>
      <c r="G9" s="2209"/>
      <c r="H9" s="2209"/>
      <c r="I9" s="2209"/>
      <c r="M9" s="121">
        <v>28</v>
      </c>
    </row>
    <row customHeight="1" ht="24">
      <c r="D10" s="2209"/>
      <c r="E10" s="127" t="s">
        <v>1899</v>
      </c>
      <c r="F10" s="127" t="s">
        <v>1900</v>
      </c>
      <c r="G10" s="127" t="s">
        <v>1901</v>
      </c>
      <c r="H10" s="127" t="s">
        <v>396</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28</v>
      </c>
      <c r="C12" s="126"/>
      <c r="D12" s="128" t="s">
        <v>109</v>
      </c>
      <c r="E12" s="381"/>
      <c r="F12" s="381"/>
      <c r="G12" s="1734" t="s">
        <v>28</v>
      </c>
      <c r="H12" s="382"/>
      <c r="I12" s="2169" t="s">
        <v>1902</v>
      </c>
      <c r="K12" s="272"/>
      <c r="L12" s="273"/>
      <c r="M12" s="117">
        <v>25</v>
      </c>
    </row>
    <row customHeight="1" ht="15.75">
      <c r="A13" s="121"/>
      <c r="B13" s="121"/>
      <c r="C13" s="121"/>
      <c r="D13" s="109"/>
      <c r="E13" s="130" t="s">
        <v>476</v>
      </c>
      <c r="F13" s="129"/>
      <c r="G13" s="129"/>
      <c r="H13" s="214"/>
      <c r="I13" s="2171"/>
      <c r="M13" s="121">
        <v>15</v>
      </c>
    </row>
    <row customHeight="1" ht="3">
      <c r="A14" s="121"/>
      <c r="B14" s="121"/>
      <c r="C14" s="121"/>
      <c r="M14" s="121">
        <v>3</v>
      </c>
    </row>
    <row customHeight="1" ht="29.25">
      <c r="E15" s="2496" t="s">
        <v>1903</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2CE72B-9608-28F2-E01C-1C19675CB84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1904</v>
      </c>
      <c r="E7" s="2498"/>
      <c r="F7" s="267"/>
      <c r="J7" s="69">
        <v>22</v>
      </c>
    </row>
    <row customHeight="1" ht="3">
      <c r="C8" s="92"/>
      <c r="D8" s="70"/>
      <c r="E8" s="70"/>
      <c r="J8" s="69">
        <v>3</v>
      </c>
    </row>
    <row customHeight="1" ht="16.8">
      <c r="C9" s="92"/>
      <c r="D9" s="105" t="s">
        <v>88</v>
      </c>
      <c r="E9" s="260" t="s">
        <v>1905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1906</v>
      </c>
      <c r="J13" s="69">
        <v>12</v>
      </c>
    </row>
    <row customHeight="1" ht="3">
      <c r="J14" s="69">
        <v>3</v>
      </c>
    </row>
    <row customHeight="1" ht="23.25">
      <c r="C15" s="137"/>
      <c r="D15" s="2499" t="s">
        <v>1907</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C1C828-283A-DF98-3B18-02AA50D6810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1908</v>
      </c>
      <c r="E7" s="2100"/>
      <c r="F7" s="267"/>
      <c r="M7" s="69">
        <v>22</v>
      </c>
    </row>
    <row customHeight="1" ht="3">
      <c r="C8" s="92"/>
      <c r="D8" s="70"/>
      <c r="E8" s="70"/>
      <c r="M8" s="69">
        <v>3</v>
      </c>
    </row>
    <row customHeight="1" ht="16.8">
      <c r="C9" s="92"/>
      <c r="D9" s="105" t="s">
        <v>88</v>
      </c>
      <c r="E9" s="108" t="s">
        <v>293</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1906</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E4638-AE6B-D698-9A98-12792B7CD65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285</v>
      </c>
      <c r="M2" s="1553" t="s">
        <v>286</v>
      </c>
      <c r="R2" s="1553" t="s">
        <v>287</v>
      </c>
      <c r="S2" s="1553" t="s">
        <v>286</v>
      </c>
      <c r="X2" s="1553" t="s">
        <v>285</v>
      </c>
      <c r="Y2" s="1553" t="s">
        <v>286</v>
      </c>
      <c r="AD2" s="1553" t="s">
        <v>285</v>
      </c>
      <c r="AE2" s="1553" t="s">
        <v>286</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288</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"ХТК"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122</v>
      </c>
      <c r="G8" s="2193"/>
      <c r="H8" s="2192" t="s">
        <v>88</v>
      </c>
      <c r="I8" s="2193"/>
      <c r="J8" s="2127" t="s">
        <v>123</v>
      </c>
      <c r="K8" s="1556"/>
      <c r="L8" s="2196" t="s">
        <v>289</v>
      </c>
      <c r="M8" s="2196"/>
      <c r="N8" s="2196"/>
      <c r="O8" s="2196"/>
      <c r="P8" s="2196"/>
      <c r="Q8" s="1557"/>
      <c r="R8" s="2096" t="s">
        <v>290</v>
      </c>
      <c r="S8" s="2197"/>
      <c r="T8" s="2197"/>
      <c r="U8" s="2197"/>
      <c r="V8" s="2197"/>
      <c r="W8" s="1557"/>
      <c r="X8" s="2198" t="s">
        <v>291</v>
      </c>
      <c r="Y8" s="2198"/>
      <c r="Z8" s="2198"/>
      <c r="AA8" s="2198"/>
      <c r="AB8" s="2198"/>
      <c r="AC8" s="1558"/>
      <c r="AD8" s="2127" t="s">
        <v>292</v>
      </c>
      <c r="AE8" s="2127"/>
      <c r="AF8" s="2127"/>
      <c r="AG8" s="2127"/>
      <c r="AH8" s="2101"/>
      <c r="AI8" s="2127" t="s">
        <v>293</v>
      </c>
      <c r="AJ8" s="1574"/>
      <c r="BM8" s="293">
        <v>32</v>
      </c>
    </row>
    <row customHeight="1" ht="23.25">
      <c r="D9" s="2127"/>
      <c r="E9" s="2127"/>
      <c r="F9" s="2175" t="s">
        <v>89</v>
      </c>
      <c r="G9" s="2175" t="s">
        <v>128</v>
      </c>
      <c r="H9" s="2194"/>
      <c r="I9" s="2195"/>
      <c r="J9" s="2101"/>
      <c r="K9" s="1559"/>
      <c r="L9" s="2127" t="s">
        <v>294</v>
      </c>
      <c r="M9" s="2101"/>
      <c r="N9" s="2192" t="s">
        <v>88</v>
      </c>
      <c r="O9" s="2193"/>
      <c r="P9" s="2127" t="s">
        <v>129</v>
      </c>
      <c r="Q9" s="1556"/>
      <c r="R9" s="2127" t="s">
        <v>294</v>
      </c>
      <c r="S9" s="2101"/>
      <c r="T9" s="2192" t="s">
        <v>88</v>
      </c>
      <c r="U9" s="2193"/>
      <c r="V9" s="2127" t="s">
        <v>129</v>
      </c>
      <c r="W9" s="1556"/>
      <c r="X9" s="2127" t="s">
        <v>294</v>
      </c>
      <c r="Y9" s="2101"/>
      <c r="Z9" s="2192" t="s">
        <v>88</v>
      </c>
      <c r="AA9" s="2193"/>
      <c r="AB9" s="2127" t="s">
        <v>295</v>
      </c>
      <c r="AC9" s="1556"/>
      <c r="AD9" s="2127" t="s">
        <v>294</v>
      </c>
      <c r="AE9" s="2101"/>
      <c r="AF9" s="2192" t="s">
        <v>88</v>
      </c>
      <c r="AG9" s="2193"/>
      <c r="AH9" s="2101" t="s">
        <v>295</v>
      </c>
      <c r="AI9" s="2127"/>
      <c r="AJ9" s="1574"/>
      <c r="BM9" s="293">
        <v>22</v>
      </c>
    </row>
    <row customHeight="1" ht="24">
      <c r="D10" s="2175"/>
      <c r="E10" s="2175"/>
      <c r="F10" s="2199"/>
      <c r="G10" s="2199"/>
      <c r="H10" s="2200"/>
      <c r="I10" s="2201"/>
      <c r="J10" s="2192"/>
      <c r="K10" s="1559"/>
      <c r="L10" s="1578" t="s">
        <v>296</v>
      </c>
      <c r="M10" s="1573" t="s">
        <v>297</v>
      </c>
      <c r="N10" s="2194"/>
      <c r="O10" s="2195"/>
      <c r="P10" s="2175"/>
      <c r="Q10" s="1556"/>
      <c r="R10" s="1578" t="s">
        <v>296</v>
      </c>
      <c r="S10" s="1573" t="s">
        <v>297</v>
      </c>
      <c r="T10" s="2194"/>
      <c r="U10" s="2195"/>
      <c r="V10" s="2175"/>
      <c r="W10" s="1556"/>
      <c r="X10" s="1578" t="s">
        <v>296</v>
      </c>
      <c r="Y10" s="1573" t="s">
        <v>297</v>
      </c>
      <c r="Z10" s="2194"/>
      <c r="AA10" s="2195"/>
      <c r="AB10" s="2175"/>
      <c r="AC10" s="1556"/>
      <c r="AD10" s="1578" t="s">
        <v>296</v>
      </c>
      <c r="AE10" s="1573" t="s">
        <v>297</v>
      </c>
      <c r="AF10" s="2194"/>
      <c r="AG10" s="2195"/>
      <c r="AH10" s="2192"/>
      <c r="AI10" s="2175"/>
      <c r="AJ10" s="1574"/>
      <c r="AK10" s="254" t="s">
        <v>298</v>
      </c>
      <c r="AL10" s="254" t="s">
        <v>130</v>
      </c>
      <c r="BM10" s="293">
        <v>23</v>
      </c>
    </row>
    <row customHeight="1" ht="15">
      <c r="D11" s="2183" t="s">
        <v>109</v>
      </c>
      <c r="E11" s="2179" t="s">
        <v>299</v>
      </c>
      <c r="F11" s="2179" t="s">
        <v>300</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299</v>
      </c>
      <c r="F17" s="2179" t="s">
        <v>301</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299</v>
      </c>
      <c r="F23" s="2179" t="s">
        <v>302</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299</v>
      </c>
      <c r="F29" s="2179" t="s">
        <v>303</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299</v>
      </c>
      <c r="F35" s="2179" t="s">
        <v>304</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E36C72-56F4-B388-8A78-57D744B15F8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1909</v>
      </c>
      <c r="C2" s="2500"/>
      <c r="D2" s="2500"/>
      <c r="E2" s="268"/>
      <c r="F2" s="89">
        <v>22</v>
      </c>
    </row>
    <row customHeight="1" ht="3">
      <c r="F3" s="89">
        <v>3</v>
      </c>
    </row>
    <row customHeight="1" ht="23.25">
      <c r="B4" s="2614" t="s">
        <v>1910</v>
      </c>
      <c r="C4" s="383" t="s">
        <v>1911</v>
      </c>
      <c r="D4" s="383" t="s">
        <v>1912</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5C0808-9558-F3B8-FF95-FD8F9385D8F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1913</v>
      </c>
    </row>
    <row r="4" s="264" customFormat="1" customHeight="1" ht="15">
      <c r="C4" s="1816"/>
      <c r="D4" s="113"/>
      <c r="E4" s="377"/>
    </row>
    <row r="6" s="1815" customFormat="1" customHeight="1" ht="17.25">
      <c r="A6" s="1815" t="s">
        <v>1914</v>
      </c>
    </row>
    <row r="8" s="264" customFormat="1" customHeight="1" ht="17.25">
      <c r="C8" s="1817"/>
      <c r="D8" s="113"/>
      <c r="E8" s="114"/>
    </row>
    <row r="11" s="1815" customFormat="1" customHeight="1" ht="17.25">
      <c r="A11" s="1815" t="s">
        <v>1915</v>
      </c>
    </row>
    <row r="13" s="1819" customFormat="1" customHeight="1" ht="15">
      <c r="A13" s="2217">
        <v>1</v>
      </c>
      <c r="B13" s="1160"/>
      <c r="C13" s="801" t="s">
        <v>451</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1916</v>
      </c>
    </row>
    <row r="19" s="1850" customFormat="1" customHeight="1" ht="15">
      <c r="A19" s="1882"/>
      <c r="B19" s="1366">
        <v>1</v>
      </c>
      <c r="C19" s="1366"/>
      <c r="D19" s="800" t="s">
        <v>451</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451</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451</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451</v>
      </c>
      <c r="L34" s="1729" t="s">
        <v>109</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1920</v>
      </c>
    </row>
    <row customHeight="1" ht="11.25"/>
    <row s="455" customFormat="1" customHeight="1" ht="22.5">
      <c r="A39" s="1791"/>
      <c r="B39" s="457"/>
      <c r="C39" s="859"/>
      <c r="D39" s="440"/>
      <c r="E39" s="860"/>
      <c r="F39" s="1812"/>
      <c r="G39" s="1822"/>
      <c r="H39" s="475"/>
    </row>
    <row customHeight="1" ht="11.25"/>
    <row s="1815" customFormat="1" customHeight="1" ht="11.25">
      <c r="A41" s="1815" t="s">
        <v>1921</v>
      </c>
    </row>
    <row customHeight="1" ht="11.25"/>
    <row s="455" customFormat="1" customHeight="1" ht="22.5">
      <c r="A43" s="457"/>
      <c r="B43" s="457"/>
      <c r="C43" s="457"/>
      <c r="D43" s="440"/>
      <c r="E43" s="860"/>
      <c r="F43" s="861"/>
      <c r="G43" s="1822"/>
      <c r="H43" s="475"/>
    </row>
    <row customHeight="1" ht="11.25"/>
    <row s="1815" customFormat="1" customHeight="1" ht="11.25">
      <c r="A45" s="1815" t="s">
        <v>1922</v>
      </c>
    </row>
    <row customHeight="1" ht="11.25"/>
    <row s="455" customFormat="1" customHeight="1" ht="24">
      <c r="A47" s="2202" t="s">
        <v>319</v>
      </c>
      <c r="B47" s="502"/>
      <c r="C47" s="2213"/>
      <c r="D47" s="445" t="str">
        <f>A47</f>
        <v>5.1</v>
      </c>
      <c r="E47" s="442" t="s">
        <v>320</v>
      </c>
      <c r="F47" s="1976" t="s">
        <v>312</v>
      </c>
      <c r="G47" s="444" t="s">
        <v>321</v>
      </c>
      <c r="H47" s="475"/>
      <c r="I47" s="852"/>
    </row>
    <row s="455" customFormat="1" customHeight="1" ht="22.5">
      <c r="A48" s="2202"/>
      <c r="B48" s="502"/>
      <c r="C48" s="2213"/>
      <c r="D48" s="440" t="str">
        <f>D47&amp;".1"</f>
        <v>5.1.1</v>
      </c>
      <c r="E48" s="439" t="s">
        <v>322</v>
      </c>
      <c r="F48" s="1977" t="s">
        <v>28</v>
      </c>
      <c r="G48" s="474"/>
      <c r="H48" s="475"/>
      <c r="I48" s="852"/>
    </row>
    <row s="455" customFormat="1" customHeight="1" ht="22.5">
      <c r="A49" s="2202"/>
      <c r="B49" s="502"/>
      <c r="C49" s="2213"/>
      <c r="D49" s="440" t="str">
        <f>D47&amp;".2"</f>
        <v>5.1.2</v>
      </c>
      <c r="E49" s="439" t="s">
        <v>323</v>
      </c>
      <c r="F49" s="1732" t="s">
        <v>28</v>
      </c>
      <c r="G49" s="444" t="s">
        <v>324</v>
      </c>
      <c r="H49" s="475"/>
      <c r="I49" s="852"/>
    </row>
    <row s="455" customFormat="1" customHeight="1" ht="22.5">
      <c r="A50" s="2202"/>
      <c r="B50" s="502"/>
      <c r="C50" s="2213"/>
      <c r="D50" s="440" t="str">
        <f>D47&amp;".3"</f>
        <v>5.1.3</v>
      </c>
      <c r="E50" s="439" t="s">
        <v>325</v>
      </c>
      <c r="F50" s="1977" t="s">
        <v>28</v>
      </c>
      <c r="G50" s="474"/>
      <c r="H50" s="475"/>
      <c r="I50" s="852"/>
    </row>
    <row s="455" customFormat="1" customHeight="1" ht="22.5">
      <c r="A51" s="2202"/>
      <c r="B51" s="502"/>
      <c r="C51" s="2213"/>
      <c r="D51" s="440" t="str">
        <f>D47&amp;".4"</f>
        <v>5.1.4</v>
      </c>
      <c r="E51" s="439" t="s">
        <v>326</v>
      </c>
      <c r="F51" s="1977" t="s">
        <v>28</v>
      </c>
      <c r="G51" s="444" t="s">
        <v>327</v>
      </c>
      <c r="H51" s="475"/>
      <c r="I51" s="852"/>
    </row>
    <row r="54" s="1815" customFormat="1" customHeight="1" ht="17.25">
      <c r="A54" s="1815" t="s">
        <v>1923</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398</v>
      </c>
      <c r="Q56" s="516" t="s">
        <v>399</v>
      </c>
      <c r="R56" s="517" t="s">
        <v>400</v>
      </c>
      <c r="S56" s="1636" t="s">
        <v>401</v>
      </c>
      <c r="T56" s="1636"/>
      <c r="U56" s="1636"/>
      <c r="V56" s="1636"/>
    </row>
    <row r="58" s="1815" customFormat="1" customHeight="1" ht="11.25">
      <c r="A58" s="1815" t="s">
        <v>1924</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387</v>
      </c>
      <c r="AQ60" s="1624" t="s">
        <v>387</v>
      </c>
      <c r="AR60" s="1636"/>
      <c r="AS60" s="1636"/>
    </row>
    <row r="62" s="1815" customFormat="1" customHeight="1" ht="11.25">
      <c r="A62" s="1815" t="s">
        <v>1925</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1926</v>
      </c>
    </row>
    <row r="68" s="1635" customFormat="1" customHeight="1" ht="14.25">
      <c r="A68" s="343"/>
      <c r="B68" s="1160"/>
      <c r="C68" s="376"/>
      <c r="D68" s="1810"/>
      <c r="E68" s="886"/>
      <c r="F68" s="1825"/>
      <c r="G68" s="89"/>
      <c r="I68" s="1624"/>
      <c r="J68" s="1624"/>
    </row>
    <row r="70" s="1815" customFormat="1" customHeight="1" ht="11.25">
      <c r="A70" s="1815" t="s">
        <v>1927</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1929</v>
      </c>
    </row>
    <row r="75" s="1815" customFormat="1" customHeight="1" ht="11.25">
      <c r="A75" s="1815" t="s">
        <v>1930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1928</v>
      </c>
    </row>
    <row r="79" s="1815" customFormat="1" customHeight="1" ht="11.25">
      <c r="A79" s="1815" t="s">
        <v>1931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382</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1936</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382</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1938</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1940</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618</v>
      </c>
      <c r="F118" s="2376"/>
      <c r="G118" s="2376"/>
      <c r="H118" s="2376"/>
      <c r="I118" s="2376"/>
      <c r="J118" s="2376"/>
      <c r="K118" s="2376"/>
      <c r="L118" s="2376"/>
      <c r="M118" s="2376"/>
      <c r="N118" s="2376"/>
      <c r="O118" s="2376"/>
      <c r="P118" s="2376"/>
      <c r="Q118" s="558">
        <f>SUMIF(T119:T120,"i",Q119:Q120)</f>
        <v>0</v>
      </c>
      <c r="R118" s="1017"/>
      <c r="S118" s="1798" t="s">
        <v>619</v>
      </c>
      <c r="T118" s="717" t="s">
        <v>620</v>
      </c>
      <c r="U118" s="2374">
        <v>1</v>
      </c>
      <c r="V118" s="2374" t="s">
        <v>583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1941</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621</v>
      </c>
      <c r="F121" s="2376"/>
      <c r="G121" s="2376"/>
      <c r="H121" s="2376"/>
      <c r="I121" s="2376"/>
      <c r="J121" s="2376"/>
      <c r="K121" s="2376"/>
      <c r="L121" s="2376"/>
      <c r="M121" s="2376"/>
      <c r="N121" s="2376"/>
      <c r="O121" s="2376"/>
      <c r="P121" s="2376"/>
      <c r="Q121" s="558">
        <f>SUMIF(T122:T123,"i",Q122:Q123)</f>
        <v>0</v>
      </c>
      <c r="R121" s="1017"/>
      <c r="S121" s="1798" t="s">
        <v>622</v>
      </c>
      <c r="T121" s="717" t="s">
        <v>620</v>
      </c>
      <c r="U121" s="2374">
        <v>1</v>
      </c>
      <c r="V121" s="2374" t="s">
        <v>583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1941</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1942</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618</v>
      </c>
      <c r="F130" s="2376"/>
      <c r="G130" s="2376"/>
      <c r="H130" s="2376"/>
      <c r="I130" s="2376"/>
      <c r="J130" s="2376"/>
      <c r="K130" s="2376"/>
      <c r="L130" s="2376"/>
      <c r="M130" s="2376"/>
      <c r="N130" s="2376"/>
      <c r="O130" s="2376"/>
      <c r="P130" s="2376"/>
      <c r="Q130" s="558">
        <f>SUMIF(T131:T132,"i",Q131:Q132)</f>
        <v>0</v>
      </c>
      <c r="R130" s="1017"/>
      <c r="S130" s="1798" t="s">
        <v>619</v>
      </c>
      <c r="T130" s="717" t="s">
        <v>620</v>
      </c>
      <c r="U130" s="2374">
        <v>1</v>
      </c>
      <c r="V130" s="2374" t="s">
        <v>583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1941</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620</v>
      </c>
      <c r="U133" s="2374">
        <v>1</v>
      </c>
      <c r="V133" s="2374" t="s">
        <v>583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1943</v>
      </c>
    </row>
    <row r="139" s="1850" customFormat="1" customHeight="1" ht="45">
      <c r="A139" s="1806"/>
      <c r="B139" s="1160"/>
      <c r="C139" s="412"/>
      <c r="D139" s="89"/>
      <c r="E139" s="2572"/>
      <c r="F139" s="2108" t="s">
        <v>109</v>
      </c>
      <c r="G139" s="2575" t="s">
        <v>28</v>
      </c>
      <c r="H139" s="289"/>
      <c r="I139" s="637" t="s">
        <v>109</v>
      </c>
      <c r="J139" s="1807" t="s">
        <v>1944</v>
      </c>
      <c r="K139" s="638" t="s">
        <v>554</v>
      </c>
      <c r="L139" s="2224" t="s">
        <v>554</v>
      </c>
      <c r="M139" s="2577"/>
      <c r="N139" s="638" t="s">
        <v>554</v>
      </c>
      <c r="O139" s="638" t="s">
        <v>554</v>
      </c>
      <c r="P139" s="638" t="s">
        <v>554</v>
      </c>
      <c r="Q139" s="639">
        <f>SUM(Q140:Q142)</f>
        <v>0</v>
      </c>
      <c r="R139" s="639">
        <f>IF(R136=0,0,(Q136/R136)*100)</f>
        <v>0</v>
      </c>
      <c r="S139" s="2179"/>
      <c r="T139" s="717" t="s">
        <v>620</v>
      </c>
      <c r="U139" s="89"/>
      <c r="V139" s="89"/>
      <c r="AC139" s="89"/>
    </row>
    <row s="1850" customFormat="1" customHeight="1" ht="11.25">
      <c r="A140" s="1806"/>
      <c r="B140" s="1160"/>
      <c r="C140" s="412"/>
      <c r="D140" s="89"/>
      <c r="E140" s="2573"/>
      <c r="F140" s="2108"/>
      <c r="G140" s="2575"/>
      <c r="H140" s="2127"/>
      <c r="I140" s="2515" t="s">
        <v>1029</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1029</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28</v>
      </c>
      <c r="S154" s="2107" t="s">
        <v>66</v>
      </c>
      <c r="T154" s="1811"/>
      <c r="U154" s="1811" t="s">
        <v>109</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168</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169</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170</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171</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28</v>
      </c>
      <c r="S160" s="2107" t="s">
        <v>66</v>
      </c>
      <c r="T160" s="1811"/>
      <c r="U160" s="1811" t="s">
        <v>109</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168</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169</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170</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28</v>
      </c>
      <c r="S165" s="2107" t="s">
        <v>66</v>
      </c>
      <c r="T165" s="1811"/>
      <c r="U165" s="1811" t="s">
        <v>109</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168</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169</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28</v>
      </c>
      <c r="S169" s="2107" t="s">
        <v>66</v>
      </c>
      <c r="T169" s="1811"/>
      <c r="U169" s="1811" t="s">
        <v>109</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168</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28</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169</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170</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171</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28</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169</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170</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28</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169</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28</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1949</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171</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3A3C49-71A8-9E18-C3F8-BB08F483113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1953</v>
      </c>
      <c r="B1" s="846"/>
      <c r="C1" s="982" t="s">
        <v>1954</v>
      </c>
      <c r="D1" s="980" t="s">
        <v>815</v>
      </c>
      <c r="E1" s="980" t="s">
        <v>861</v>
      </c>
      <c r="F1" s="980" t="s">
        <v>914</v>
      </c>
      <c r="G1" s="980" t="s">
        <v>901</v>
      </c>
      <c r="H1" s="980" t="s">
        <v>1628</v>
      </c>
    </row>
    <row customHeight="1" ht="9">
      <c r="A2" s="983" t="s">
        <v>1955</v>
      </c>
      <c r="B2" s="983"/>
      <c r="C2" s="984" t="str">
        <f>INDEX(TEMPLATE_NUMBER_FORM_LIST,MATCH(TEMPLATE_SPHERE,TEMPLATE_SPHERE_LIST,0))</f>
        <v>16</v>
      </c>
      <c r="D2" s="983" t="s">
        <v>1480</v>
      </c>
      <c r="E2" s="983" t="s">
        <v>149</v>
      </c>
      <c r="F2" s="985" t="s">
        <v>149</v>
      </c>
      <c r="G2" s="983" t="s">
        <v>149</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1957</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1958</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1959</v>
      </c>
    </row>
    <row customHeight="1" ht="117">
      <c r="A5" s="846" t="s">
        <v>1960</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1962</v>
      </c>
    </row>
    <row customHeight="1" ht="90">
      <c r="A6" s="846" t="s">
        <v>1963</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1964</v>
      </c>
      <c r="B7" s="846" t="s">
        <v>111</v>
      </c>
      <c r="C7" s="984" t="str">
        <f>IF(TEMPLATE_SPHERE="HEAT",D7,E7)</f>
        <v>Форма 11. Информация о расходах на капитальный и текущий ремонт основных средств</v>
      </c>
      <c r="D7" s="846" t="s">
        <v>1965</v>
      </c>
      <c r="E7" s="846" t="s">
        <v>1966</v>
      </c>
      <c r="F7" s="986"/>
      <c r="G7" s="986"/>
      <c r="H7" s="986"/>
    </row>
    <row customHeight="1" ht="108">
      <c r="A8" s="846" t="s">
        <v>1967</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1172</v>
      </c>
      <c r="E8" s="846" t="s">
        <v>1968</v>
      </c>
      <c r="F8" s="986"/>
      <c r="G8" s="986"/>
      <c r="H8" s="986"/>
    </row>
    <row customHeight="1" ht="99">
      <c r="A9" s="846" t="s">
        <v>1969</v>
      </c>
      <c r="B9" s="846"/>
      <c r="C9" s="846" t="s">
        <v>1970</v>
      </c>
      <c r="D9" s="846"/>
      <c r="E9" s="846"/>
      <c r="F9" s="986"/>
      <c r="G9" s="986"/>
      <c r="H9" s="986"/>
    </row>
    <row customHeight="1" ht="126">
      <c r="A10" s="846" t="s">
        <v>1971</v>
      </c>
      <c r="B10" s="846"/>
      <c r="C10" s="846" t="s">
        <v>1972</v>
      </c>
      <c r="D10" s="846"/>
      <c r="E10" s="846"/>
      <c r="F10" s="986"/>
      <c r="G10" s="986"/>
      <c r="H10" s="986"/>
    </row>
    <row customHeight="1" ht="108">
      <c r="A11" s="846" t="s">
        <v>1973</v>
      </c>
      <c r="B11" s="846"/>
      <c r="C11" s="846" t="s">
        <v>1974</v>
      </c>
      <c r="D11" s="846"/>
      <c r="E11" s="846"/>
      <c r="F11" s="986"/>
      <c r="G11" s="986"/>
      <c r="H11" s="986"/>
    </row>
    <row customHeight="1" ht="54">
      <c r="A12" s="846" t="s">
        <v>1975</v>
      </c>
      <c r="B12" s="846"/>
      <c r="C12" s="846" t="s">
        <v>1976</v>
      </c>
      <c r="D12" s="846"/>
      <c r="E12" s="846"/>
      <c r="F12" s="986"/>
      <c r="G12" s="986"/>
      <c r="H12" s="986"/>
    </row>
    <row customHeight="1" ht="45">
      <c r="A13" s="846" t="s">
        <v>1977</v>
      </c>
      <c r="B13" s="846"/>
      <c r="C13" s="846" t="s">
        <v>1978</v>
      </c>
      <c r="D13" s="846"/>
      <c r="E13" s="846"/>
      <c r="F13" s="986"/>
      <c r="G13" s="986"/>
      <c r="H13" s="986"/>
    </row>
    <row customHeight="1" ht="117">
      <c r="A14" s="846" t="s">
        <v>1979</v>
      </c>
      <c r="B14" s="846"/>
      <c r="C14" s="846" t="s">
        <v>1980</v>
      </c>
      <c r="D14" s="846"/>
      <c r="E14" s="846"/>
      <c r="F14" s="986"/>
      <c r="G14" s="986"/>
      <c r="H14" s="986"/>
    </row>
    <row customHeight="1" ht="117">
      <c r="A15" s="846" t="s">
        <v>1981</v>
      </c>
      <c r="B15" s="846"/>
      <c r="C15" s="846" t="s">
        <v>1982</v>
      </c>
      <c r="D15" s="846"/>
      <c r="E15" s="846"/>
      <c r="F15" s="986"/>
      <c r="G15" s="986"/>
      <c r="H15" s="986"/>
    </row>
    <row customHeight="1" ht="63">
      <c r="A16" s="846" t="s">
        <v>1983</v>
      </c>
      <c r="B16" s="846"/>
      <c r="C16" s="846" t="s">
        <v>1984</v>
      </c>
      <c r="D16" s="846"/>
      <c r="E16" s="846"/>
      <c r="F16" s="986"/>
      <c r="G16" s="986"/>
      <c r="H16" s="986"/>
    </row>
    <row customHeight="1" ht="54">
      <c r="A17" s="846" t="s">
        <v>1985</v>
      </c>
      <c r="B17" s="846"/>
      <c r="C17" s="984" t="s">
        <v>1986</v>
      </c>
      <c r="D17" s="846"/>
      <c r="E17" s="846"/>
      <c r="F17" s="986"/>
      <c r="G17" s="986"/>
      <c r="H17" s="986"/>
    </row>
    <row customHeight="1" ht="27">
      <c r="A18" s="846" t="s">
        <v>1987</v>
      </c>
      <c r="B18" s="846"/>
      <c r="C18" s="984" t="s">
        <v>1988</v>
      </c>
      <c r="D18" s="846"/>
      <c r="E18" s="846"/>
      <c r="F18" s="986"/>
      <c r="G18" s="986"/>
      <c r="H18" s="986"/>
    </row>
    <row customHeight="1" ht="54">
      <c r="A19" s="846" t="s">
        <v>1989</v>
      </c>
      <c r="B19" s="846"/>
      <c r="C19" s="984" t="s">
        <v>1990</v>
      </c>
      <c r="D19" s="846"/>
      <c r="E19" s="846"/>
      <c r="F19" s="986"/>
      <c r="G19" s="986"/>
      <c r="H19" s="986"/>
    </row>
    <row customHeight="1" ht="36">
      <c r="A20" s="846" t="s">
        <v>1991</v>
      </c>
      <c r="B20" s="846"/>
      <c r="C20" s="984" t="s">
        <v>1992</v>
      </c>
      <c r="D20" s="846"/>
      <c r="E20" s="846"/>
      <c r="F20" s="986"/>
      <c r="G20" s="986"/>
      <c r="H20" s="986"/>
    </row>
    <row customHeight="1" ht="36">
      <c r="A21" s="846" t="s">
        <v>1993</v>
      </c>
      <c r="B21" s="846"/>
      <c r="C21" s="984" t="s">
        <v>1994</v>
      </c>
      <c r="D21" s="846"/>
      <c r="E21" s="846"/>
      <c r="F21" s="986"/>
      <c r="G21" s="986"/>
      <c r="H21" s="986"/>
    </row>
    <row customHeight="1" ht="27">
      <c r="A22" s="846" t="s">
        <v>1995</v>
      </c>
      <c r="B22" s="846"/>
      <c r="C22" s="984" t="s">
        <v>1996</v>
      </c>
      <c r="D22" s="846"/>
      <c r="E22" s="846"/>
      <c r="F22" s="986"/>
      <c r="G22" s="986"/>
      <c r="H22" s="986"/>
    </row>
    <row customHeight="1" ht="36">
      <c r="A23" s="846" t="s">
        <v>1997</v>
      </c>
      <c r="B23" s="846"/>
      <c r="C23" s="984" t="s">
        <v>1998</v>
      </c>
      <c r="D23" s="846"/>
      <c r="E23" s="846"/>
      <c r="F23" s="986"/>
      <c r="G23" s="986"/>
      <c r="H23" s="986"/>
    </row>
    <row customHeight="1" ht="28.5">
      <c r="A24" s="846" t="s">
        <v>1999</v>
      </c>
      <c r="B24" s="846"/>
      <c r="C24" s="984" t="s">
        <v>2000</v>
      </c>
      <c r="D24" s="846"/>
      <c r="E24" s="846"/>
      <c r="F24" s="986"/>
      <c r="G24" s="986"/>
      <c r="H24" s="986"/>
    </row>
    <row customHeight="1" ht="36">
      <c r="A25" s="846" t="s">
        <v>2001</v>
      </c>
      <c r="B25" s="846"/>
      <c r="C25" s="984" t="s">
        <v>2002</v>
      </c>
      <c r="D25" s="846"/>
      <c r="E25" s="846"/>
      <c r="F25" s="986"/>
      <c r="G25" s="986"/>
      <c r="H25" s="986"/>
    </row>
    <row customHeight="1" ht="27">
      <c r="A26" s="846" t="s">
        <v>2003</v>
      </c>
      <c r="B26" s="846"/>
      <c r="C26" s="984" t="s">
        <v>2004</v>
      </c>
      <c r="D26" s="846"/>
      <c r="E26" s="846"/>
      <c r="F26" s="986"/>
      <c r="G26" s="986"/>
      <c r="H26" s="986"/>
    </row>
    <row customHeight="1" ht="36">
      <c r="A27" s="846" t="s">
        <v>2005</v>
      </c>
      <c r="B27" s="846"/>
      <c r="C27" s="984" t="s">
        <v>2006</v>
      </c>
      <c r="D27" s="846"/>
      <c r="E27" s="846"/>
      <c r="F27" s="986"/>
      <c r="G27" s="986"/>
      <c r="H27" s="986"/>
    </row>
    <row customHeight="1" ht="28.5">
      <c r="A28" s="846" t="s">
        <v>2007</v>
      </c>
      <c r="B28" s="846"/>
      <c r="C28" s="984" t="s">
        <v>2008</v>
      </c>
      <c r="D28" s="846"/>
      <c r="E28" s="846"/>
      <c r="F28" s="986"/>
      <c r="G28" s="986"/>
      <c r="H28" s="986"/>
    </row>
    <row customHeight="1" ht="126">
      <c r="A29" s="846" t="s">
        <v>2009</v>
      </c>
      <c r="B29" s="846" t="s">
        <v>1582</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2011</v>
      </c>
    </row>
    <row customHeight="1" ht="36">
      <c r="A30" s="846" t="s">
        <v>2012</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2013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2014</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2015</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2016</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2018</v>
      </c>
    </row>
    <row customHeight="1" ht="9">
      <c r="A33" s="846"/>
      <c r="B33" s="846"/>
      <c r="C33" s="984"/>
      <c r="D33" s="846"/>
      <c r="E33" s="846"/>
      <c r="F33" s="986"/>
      <c r="G33" s="986"/>
      <c r="H33" s="986"/>
    </row>
    <row customHeight="1" ht="9">
      <c r="A34" s="846"/>
      <c r="B34" s="846" t="s">
        <v>1518</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46E2888-0793-03F4-9AF8-069CFF40930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2019</v>
      </c>
      <c r="D1" s="898"/>
      <c r="E1" s="898"/>
      <c r="F1" s="898"/>
      <c r="G1" s="898"/>
      <c r="H1" s="898" t="s">
        <v>2020</v>
      </c>
      <c r="I1" s="898"/>
      <c r="J1" s="898"/>
      <c r="K1" s="898"/>
      <c r="L1" s="898"/>
      <c r="M1" s="898" t="s">
        <v>2021</v>
      </c>
      <c r="N1" s="898" t="s">
        <v>2022</v>
      </c>
      <c r="O1" s="2592" t="s">
        <v>2023</v>
      </c>
      <c r="P1" s="2592"/>
      <c r="Q1" s="2592"/>
      <c r="R1" s="2592"/>
      <c r="S1" s="2592"/>
      <c r="T1" s="2592" t="s">
        <v>2021</v>
      </c>
      <c r="U1" s="2592"/>
      <c r="V1" s="2592"/>
      <c r="W1" s="2592"/>
      <c r="X1" s="2592"/>
      <c r="Y1" s="999"/>
      <c r="Z1" s="2592" t="s">
        <v>2024</v>
      </c>
      <c r="AA1" s="2592"/>
      <c r="AB1" s="2592"/>
      <c r="AC1" s="2592"/>
      <c r="AD1" s="2592"/>
    </row>
    <row customHeight="1" ht="18">
      <c r="A2" s="846"/>
      <c r="B2" s="846"/>
      <c r="C2" s="841" t="s">
        <v>815</v>
      </c>
      <c r="D2" s="841" t="s">
        <v>861</v>
      </c>
      <c r="E2" s="841" t="s">
        <v>914</v>
      </c>
      <c r="F2" s="841" t="s">
        <v>901</v>
      </c>
      <c r="G2" s="841" t="s">
        <v>1628</v>
      </c>
      <c r="H2" s="843"/>
      <c r="I2" s="843"/>
      <c r="J2" s="843"/>
      <c r="K2" s="843"/>
      <c r="L2" s="843"/>
      <c r="M2" s="843"/>
      <c r="N2" s="843"/>
      <c r="O2" s="841" t="s">
        <v>815</v>
      </c>
      <c r="P2" s="841" t="s">
        <v>861</v>
      </c>
      <c r="Q2" s="841" t="s">
        <v>901</v>
      </c>
      <c r="R2" s="841" t="s">
        <v>914</v>
      </c>
      <c r="S2" s="841" t="s">
        <v>1628</v>
      </c>
      <c r="T2" s="841" t="s">
        <v>815</v>
      </c>
      <c r="U2" s="841" t="s">
        <v>861</v>
      </c>
      <c r="V2" s="841" t="s">
        <v>901</v>
      </c>
      <c r="W2" s="841" t="s">
        <v>914</v>
      </c>
      <c r="X2" s="841" t="s">
        <v>1628</v>
      </c>
      <c r="Y2" s="841"/>
      <c r="Z2" s="841" t="s">
        <v>815</v>
      </c>
      <c r="AA2" s="850" t="s">
        <v>861</v>
      </c>
      <c r="AB2" s="841" t="s">
        <v>901</v>
      </c>
      <c r="AC2" s="841" t="s">
        <v>914</v>
      </c>
      <c r="AD2" s="841" t="s">
        <v>1628</v>
      </c>
    </row>
    <row customHeight="1" ht="162">
      <c r="A3" s="845" t="s">
        <v>26</v>
      </c>
      <c r="B3" s="845"/>
      <c r="C3" s="2596" t="s">
        <v>2025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2026</v>
      </c>
      <c r="AA3" s="843" t="s">
        <v>2027</v>
      </c>
      <c r="AB3" s="846" t="s">
        <v>2028</v>
      </c>
      <c r="AC3" s="846" t="s">
        <v>2029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1569</v>
      </c>
      <c r="D11" s="2599" t="s">
        <v>1565</v>
      </c>
      <c r="E11" s="2599" t="s">
        <v>1661</v>
      </c>
      <c r="F11" s="2599" t="s">
        <v>2030</v>
      </c>
      <c r="G11" s="2599"/>
      <c r="H11" s="898" t="s">
        <v>2031</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2032</v>
      </c>
      <c r="U11" s="843" t="s">
        <v>2033</v>
      </c>
      <c r="V11" s="843"/>
      <c r="W11" s="843"/>
      <c r="X11" s="843"/>
      <c r="Y11" s="1000"/>
      <c r="Z11" s="846" t="s">
        <v>2034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2035</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2036</v>
      </c>
      <c r="U12" s="843" t="s">
        <v>2037</v>
      </c>
      <c r="V12" s="843"/>
      <c r="W12" s="843"/>
      <c r="X12" s="843"/>
      <c r="Y12" s="1000"/>
      <c r="Z12" s="846" t="s">
        <v>2038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2039</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2040</v>
      </c>
      <c r="U13" s="844" t="s">
        <v>2041</v>
      </c>
      <c r="V13" s="844"/>
      <c r="W13" s="844"/>
      <c r="X13" s="843"/>
      <c r="Y13" s="1000"/>
      <c r="Z13" s="846" t="s">
        <v>2042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2044</v>
      </c>
      <c r="AA14" s="849" t="s">
        <v>2044</v>
      </c>
      <c r="AB14" s="846"/>
      <c r="AC14" s="846"/>
      <c r="AD14" s="846"/>
    </row>
    <row customHeight="1" ht="108">
      <c r="A15" s="2593"/>
      <c r="B15" s="899">
        <v>5</v>
      </c>
      <c r="C15" s="2600"/>
      <c r="D15" s="2600"/>
      <c r="E15" s="2600"/>
      <c r="F15" s="2600"/>
      <c r="G15" s="2600"/>
      <c r="H15" s="2594" t="s">
        <v>2045</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1664</v>
      </c>
      <c r="B18" s="899">
        <v>1</v>
      </c>
      <c r="C18" s="843" t="s">
        <v>2031</v>
      </c>
      <c r="D18" s="967" t="s">
        <v>2031</v>
      </c>
      <c r="E18" s="843" t="s">
        <v>2031</v>
      </c>
      <c r="F18" s="843" t="s">
        <v>2031</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2048</v>
      </c>
      <c r="U18" s="846" t="s">
        <v>2049</v>
      </c>
      <c r="V18" s="846" t="s">
        <v>2050</v>
      </c>
      <c r="W18" s="846" t="s">
        <v>2051</v>
      </c>
      <c r="X18" s="843"/>
      <c r="Y18" s="1000"/>
      <c r="Z18" s="846" t="s">
        <v>2052</v>
      </c>
      <c r="AA18" s="849" t="s">
        <v>2053</v>
      </c>
      <c r="AB18" s="849" t="s">
        <v>2053</v>
      </c>
      <c r="AC18" s="849" t="s">
        <v>2053</v>
      </c>
      <c r="AD18" s="846"/>
    </row>
    <row customHeight="1" ht="36">
      <c r="A19" s="845"/>
      <c r="B19" s="899">
        <v>2</v>
      </c>
      <c r="C19" s="843" t="s">
        <v>2035</v>
      </c>
      <c r="D19" s="967" t="s">
        <v>2035</v>
      </c>
      <c r="E19" s="843" t="s">
        <v>2035</v>
      </c>
      <c r="F19" s="843" t="s">
        <v>2035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2054</v>
      </c>
      <c r="U19" s="846" t="s">
        <v>2055</v>
      </c>
      <c r="V19" s="846" t="s">
        <v>2056</v>
      </c>
      <c r="W19" s="846" t="s">
        <v>2057</v>
      </c>
      <c r="X19" s="843"/>
      <c r="Y19" s="1000"/>
      <c r="Z19" s="846" t="s">
        <v>2058</v>
      </c>
      <c r="AA19" s="849" t="s">
        <v>2058</v>
      </c>
      <c r="AB19" s="849" t="s">
        <v>2058</v>
      </c>
      <c r="AC19" s="849" t="s">
        <v>2058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716</v>
      </c>
      <c r="P20" s="957" t="s">
        <v>716</v>
      </c>
      <c r="Q20" s="957" t="s">
        <v>716</v>
      </c>
      <c r="R20" s="957" t="s">
        <v>716</v>
      </c>
      <c r="S20" s="957"/>
      <c r="T20" s="964" t="s">
        <v>2059</v>
      </c>
      <c r="U20" s="846" t="s">
        <v>2060</v>
      </c>
      <c r="V20" s="846" t="s">
        <v>2061</v>
      </c>
      <c r="W20" s="846" t="s">
        <v>2062</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313</v>
      </c>
      <c r="P21" s="957"/>
      <c r="Q21" s="957"/>
      <c r="R21" s="957"/>
      <c r="S21" s="957"/>
      <c r="T21" s="964" t="s">
        <v>2063</v>
      </c>
      <c r="U21" s="846"/>
      <c r="V21" s="846"/>
      <c r="W21" s="846"/>
      <c r="X21" s="843"/>
      <c r="Y21" s="1000"/>
      <c r="Z21" s="846" t="s">
        <v>2064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313</v>
      </c>
      <c r="R22" s="957"/>
      <c r="S22" s="957"/>
      <c r="T22" s="964"/>
      <c r="U22" s="846"/>
      <c r="V22" s="846" t="s">
        <v>2065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316</v>
      </c>
      <c r="R23" s="957"/>
      <c r="S23" s="957"/>
      <c r="T23" s="964"/>
      <c r="U23" s="846"/>
      <c r="V23" s="846" t="s">
        <v>2066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736</v>
      </c>
      <c r="R24" s="957"/>
      <c r="S24" s="957"/>
      <c r="T24" s="964"/>
      <c r="U24" s="846"/>
      <c r="V24" s="846" t="s">
        <v>2067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316</v>
      </c>
      <c r="P25" s="957" t="s">
        <v>313</v>
      </c>
      <c r="Q25" s="957" t="s">
        <v>743</v>
      </c>
      <c r="R25" s="957" t="s">
        <v>313</v>
      </c>
      <c r="S25" s="957"/>
      <c r="T25" s="964" t="s">
        <v>2068</v>
      </c>
      <c r="U25" s="846" t="s">
        <v>2068</v>
      </c>
      <c r="V25" s="846" t="s">
        <v>2068</v>
      </c>
      <c r="W25" s="846" t="s">
        <v>2068</v>
      </c>
      <c r="X25" s="843"/>
      <c r="Y25" s="1000"/>
      <c r="Z25" s="846"/>
      <c r="AA25" s="849"/>
      <c r="AB25" s="846"/>
      <c r="AC25" s="846"/>
      <c r="AD25" s="846"/>
    </row>
    <row customHeight="1" ht="18">
      <c r="A26" s="845"/>
      <c r="B26" s="899">
        <v>9</v>
      </c>
      <c r="C26" s="843" t="s">
        <v>660</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732</v>
      </c>
      <c r="P26" s="957" t="s">
        <v>726</v>
      </c>
      <c r="Q26" s="957" t="s">
        <v>2069</v>
      </c>
      <c r="R26" s="957" t="s">
        <v>726</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2070</v>
      </c>
      <c r="V26" s="964" t="s">
        <v>2070</v>
      </c>
      <c r="W26" s="964" t="s">
        <v>2070</v>
      </c>
      <c r="X26" s="843"/>
      <c r="Y26" s="1000"/>
      <c r="Z26" s="846"/>
      <c r="AA26" s="849"/>
      <c r="AB26" s="846"/>
      <c r="AC26" s="846"/>
      <c r="AD26" s="846"/>
    </row>
    <row customHeight="1" ht="18">
      <c r="A27" s="845"/>
      <c r="B27" s="899">
        <v>10</v>
      </c>
      <c r="C27" s="843" t="s">
        <v>664</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734</v>
      </c>
      <c r="P27" s="957" t="s">
        <v>728</v>
      </c>
      <c r="Q27" s="957" t="s">
        <v>2071</v>
      </c>
      <c r="R27" s="957" t="s">
        <v>728</v>
      </c>
      <c r="S27" s="957"/>
      <c r="T27" s="964" t="s">
        <v>2072</v>
      </c>
      <c r="U27" s="964" t="s">
        <v>2072</v>
      </c>
      <c r="V27" s="964" t="s">
        <v>2072</v>
      </c>
      <c r="W27" s="964" t="s">
        <v>2072</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736</v>
      </c>
      <c r="P28" s="957"/>
      <c r="Q28" s="957"/>
      <c r="R28" s="957"/>
      <c r="S28" s="957"/>
      <c r="T28" s="964" t="s">
        <v>2073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743</v>
      </c>
      <c r="P29" s="957" t="s">
        <v>316</v>
      </c>
      <c r="Q29" s="957"/>
      <c r="R29" s="957" t="s">
        <v>316</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2074</v>
      </c>
      <c r="V29" s="846"/>
      <c r="W29" s="846" t="s">
        <v>2074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745</v>
      </c>
      <c r="P30" s="957" t="s">
        <v>736</v>
      </c>
      <c r="Q30" s="957" t="s">
        <v>745</v>
      </c>
      <c r="R30" s="957" t="s">
        <v>736</v>
      </c>
      <c r="S30" s="957"/>
      <c r="T30" s="964" t="s">
        <v>2075</v>
      </c>
      <c r="U30" s="846" t="s">
        <v>2075</v>
      </c>
      <c r="V30" s="846" t="s">
        <v>2075</v>
      </c>
      <c r="W30" s="846" t="s">
        <v>2075</v>
      </c>
      <c r="X30" s="843"/>
      <c r="Y30" s="1000"/>
      <c r="Z30" s="846"/>
      <c r="AA30" s="849" t="s">
        <v>2076</v>
      </c>
      <c r="AB30" s="849" t="s">
        <v>2076</v>
      </c>
      <c r="AC30" s="849" t="s">
        <v>2076</v>
      </c>
      <c r="AD30" s="846"/>
    </row>
    <row customHeight="1" ht="18">
      <c r="A31" s="845"/>
      <c r="B31" s="899">
        <v>14</v>
      </c>
      <c r="C31" s="843" t="s">
        <v>2077</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2078</v>
      </c>
      <c r="P31" s="957" t="s">
        <v>739</v>
      </c>
      <c r="Q31" s="957" t="s">
        <v>2078</v>
      </c>
      <c r="R31" s="957" t="s">
        <v>739</v>
      </c>
      <c r="S31" s="957"/>
      <c r="T31" s="965" t="s">
        <v>2079</v>
      </c>
      <c r="U31" s="846" t="s">
        <v>2079</v>
      </c>
      <c r="V31" s="846" t="s">
        <v>2079</v>
      </c>
      <c r="W31" s="846" t="s">
        <v>2079</v>
      </c>
      <c r="X31" s="843"/>
      <c r="Y31" s="1000"/>
      <c r="Z31" s="846"/>
      <c r="AA31" s="849"/>
      <c r="AB31" s="849"/>
      <c r="AC31" s="849"/>
      <c r="AD31" s="846"/>
    </row>
    <row customHeight="1" ht="36">
      <c r="A32" s="845"/>
      <c r="B32" s="899">
        <v>15</v>
      </c>
      <c r="C32" s="843" t="s">
        <v>2080</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2081</v>
      </c>
      <c r="P32" s="957" t="s">
        <v>741</v>
      </c>
      <c r="Q32" s="957" t="s">
        <v>2081</v>
      </c>
      <c r="R32" s="957" t="s">
        <v>741</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2082</v>
      </c>
      <c r="V32" s="846" t="s">
        <v>2082</v>
      </c>
      <c r="W32" s="846" t="s">
        <v>2082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747</v>
      </c>
      <c r="P33" s="957" t="s">
        <v>743</v>
      </c>
      <c r="Q33" s="957" t="s">
        <v>747</v>
      </c>
      <c r="R33" s="957" t="s">
        <v>743</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2083</v>
      </c>
      <c r="V33" s="846" t="s">
        <v>2083</v>
      </c>
      <c r="W33" s="846" t="s">
        <v>2084</v>
      </c>
      <c r="X33" s="843"/>
      <c r="Y33" s="1000"/>
      <c r="Z33" s="846"/>
      <c r="AA33" s="849" t="s">
        <v>2085</v>
      </c>
      <c r="AB33" s="849" t="s">
        <v>2085</v>
      </c>
      <c r="AC33" s="849" t="s">
        <v>2085</v>
      </c>
      <c r="AD33" s="846"/>
    </row>
    <row customHeight="1" ht="27">
      <c r="A34" s="845"/>
      <c r="B34" s="899">
        <v>17</v>
      </c>
      <c r="C34" s="843" t="s">
        <v>2086</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2087</v>
      </c>
      <c r="P34" s="957" t="s">
        <v>2069</v>
      </c>
      <c r="Q34" s="957" t="s">
        <v>2087</v>
      </c>
      <c r="R34" s="957" t="s">
        <v>2069</v>
      </c>
      <c r="S34" s="957"/>
      <c r="T34" s="966" t="s">
        <v>2088</v>
      </c>
      <c r="U34" s="846" t="s">
        <v>2088</v>
      </c>
      <c r="V34" s="846" t="s">
        <v>2088</v>
      </c>
      <c r="W34" s="846" t="s">
        <v>2089</v>
      </c>
      <c r="X34" s="843"/>
      <c r="Y34" s="1000"/>
      <c r="Z34" s="846"/>
      <c r="AA34" s="849"/>
      <c r="AB34" s="846"/>
      <c r="AC34" s="846"/>
      <c r="AD34" s="846"/>
    </row>
    <row customHeight="1" ht="45">
      <c r="A35" s="845"/>
      <c r="B35" s="899">
        <v>18</v>
      </c>
      <c r="C35" s="843" t="s">
        <v>2090</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2091</v>
      </c>
      <c r="P35" s="957" t="s">
        <v>2071</v>
      </c>
      <c r="Q35" s="957" t="s">
        <v>2091</v>
      </c>
      <c r="R35" s="957" t="s">
        <v>2071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2092</v>
      </c>
      <c r="V35" s="846" t="s">
        <v>2092</v>
      </c>
      <c r="W35" s="846" t="s">
        <v>2092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749</v>
      </c>
      <c r="P36" s="957" t="s">
        <v>745</v>
      </c>
      <c r="Q36" s="957" t="s">
        <v>749</v>
      </c>
      <c r="R36" s="957" t="s">
        <v>745</v>
      </c>
      <c r="S36" s="957"/>
      <c r="T36" s="964" t="s">
        <v>2093</v>
      </c>
      <c r="U36" s="846" t="s">
        <v>2093</v>
      </c>
      <c r="V36" s="846" t="s">
        <v>2093</v>
      </c>
      <c r="W36" s="846" t="s">
        <v>2093</v>
      </c>
      <c r="X36" s="843"/>
      <c r="Y36" s="1000"/>
      <c r="Z36" s="846"/>
      <c r="AA36" s="849"/>
      <c r="AB36" s="846"/>
      <c r="AC36" s="846"/>
      <c r="AD36" s="846"/>
    </row>
    <row customHeight="1" ht="18">
      <c r="A37" s="845"/>
      <c r="B37" s="899">
        <v>20</v>
      </c>
      <c r="C37" s="843" t="s">
        <v>2094</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2095</v>
      </c>
      <c r="P37" s="957" t="s">
        <v>2078</v>
      </c>
      <c r="Q37" s="957" t="s">
        <v>2095</v>
      </c>
      <c r="R37" s="957" t="s">
        <v>2078</v>
      </c>
      <c r="S37" s="957"/>
      <c r="T37" s="964" t="s">
        <v>2096</v>
      </c>
      <c r="U37" s="846" t="s">
        <v>2096</v>
      </c>
      <c r="V37" s="846" t="s">
        <v>2096</v>
      </c>
      <c r="W37" s="846" t="s">
        <v>2096</v>
      </c>
      <c r="X37" s="843"/>
      <c r="Y37" s="1000"/>
      <c r="Z37" s="846"/>
      <c r="AA37" s="849"/>
      <c r="AB37" s="846"/>
      <c r="AC37" s="846"/>
      <c r="AD37" s="846"/>
    </row>
    <row customHeight="1" ht="18">
      <c r="A38" s="845"/>
      <c r="B38" s="899">
        <v>21</v>
      </c>
      <c r="C38" s="843" t="s">
        <v>2097</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2098</v>
      </c>
      <c r="P38" s="957" t="s">
        <v>2081</v>
      </c>
      <c r="Q38" s="957" t="s">
        <v>2098</v>
      </c>
      <c r="R38" s="957" t="s">
        <v>2081</v>
      </c>
      <c r="S38" s="957"/>
      <c r="T38" s="964" t="s">
        <v>2099</v>
      </c>
      <c r="U38" s="846" t="s">
        <v>2099</v>
      </c>
      <c r="V38" s="846" t="s">
        <v>2099</v>
      </c>
      <c r="W38" s="846" t="s">
        <v>2099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753</v>
      </c>
      <c r="P39" s="957" t="s">
        <v>747</v>
      </c>
      <c r="Q39" s="957" t="s">
        <v>753</v>
      </c>
      <c r="R39" s="957" t="s">
        <v>747</v>
      </c>
      <c r="S39" s="957"/>
      <c r="T39" s="964" t="s">
        <v>2100</v>
      </c>
      <c r="U39" s="846" t="s">
        <v>2101</v>
      </c>
      <c r="V39" s="846" t="s">
        <v>2102</v>
      </c>
      <c r="W39" s="846" t="s">
        <v>2103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2104</v>
      </c>
      <c r="P40" s="957" t="s">
        <v>749</v>
      </c>
      <c r="Q40" s="957" t="s">
        <v>2104</v>
      </c>
      <c r="R40" s="957" t="s">
        <v>749</v>
      </c>
      <c r="S40" s="957"/>
      <c r="T40" s="843" t="s">
        <v>2105</v>
      </c>
      <c r="U40" s="843" t="s">
        <v>2105</v>
      </c>
      <c r="V40" s="843" t="s">
        <v>2105</v>
      </c>
      <c r="W40" s="843" t="s">
        <v>2105</v>
      </c>
      <c r="X40" s="843"/>
      <c r="Y40" s="1000"/>
      <c r="Z40" s="846" t="s">
        <v>2106</v>
      </c>
      <c r="AA40" s="849" t="s">
        <v>2106</v>
      </c>
      <c r="AB40" s="849" t="s">
        <v>2106</v>
      </c>
      <c r="AC40" s="849" t="s">
        <v>2106</v>
      </c>
      <c r="AD40" s="846"/>
    </row>
    <row customHeight="1" ht="27">
      <c r="A41" s="845"/>
      <c r="B41" s="899">
        <v>24</v>
      </c>
      <c r="C41" s="843" t="s">
        <v>2107</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2108</v>
      </c>
      <c r="P41" s="957" t="s">
        <v>2095</v>
      </c>
      <c r="Q41" s="957" t="s">
        <v>2108</v>
      </c>
      <c r="R41" s="957" t="s">
        <v>2095</v>
      </c>
      <c r="S41" s="957"/>
      <c r="T41" s="843" t="s">
        <v>2109</v>
      </c>
      <c r="U41" s="843" t="s">
        <v>2109</v>
      </c>
      <c r="V41" s="843" t="s">
        <v>2109</v>
      </c>
      <c r="W41" s="843" t="s">
        <v>2109</v>
      </c>
      <c r="X41" s="843"/>
      <c r="Y41" s="1000"/>
      <c r="Z41" s="846" t="s">
        <v>2110</v>
      </c>
      <c r="AA41" s="846" t="s">
        <v>2110</v>
      </c>
      <c r="AB41" s="846" t="s">
        <v>2110</v>
      </c>
      <c r="AC41" s="846" t="s">
        <v>2110</v>
      </c>
      <c r="AD41" s="846"/>
    </row>
    <row customHeight="1" ht="27">
      <c r="A42" s="845"/>
      <c r="B42" s="899">
        <v>25</v>
      </c>
      <c r="C42" s="843" t="s">
        <v>2111</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2112</v>
      </c>
      <c r="P42" s="957" t="s">
        <v>2098</v>
      </c>
      <c r="Q42" s="957" t="s">
        <v>2112</v>
      </c>
      <c r="R42" s="957" t="s">
        <v>2098</v>
      </c>
      <c r="S42" s="957"/>
      <c r="T42" s="843" t="s">
        <v>2113</v>
      </c>
      <c r="U42" s="843" t="s">
        <v>2113</v>
      </c>
      <c r="V42" s="843" t="s">
        <v>2113</v>
      </c>
      <c r="W42" s="843" t="s">
        <v>2113</v>
      </c>
      <c r="X42" s="843"/>
      <c r="Y42" s="1000"/>
      <c r="Z42" s="846" t="s">
        <v>2114</v>
      </c>
      <c r="AA42" s="846" t="s">
        <v>2114</v>
      </c>
      <c r="AB42" s="846" t="s">
        <v>2114</v>
      </c>
      <c r="AC42" s="846" t="s">
        <v>2114</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2115</v>
      </c>
      <c r="P43" s="957" t="s">
        <v>753</v>
      </c>
      <c r="Q43" s="957" t="s">
        <v>2115</v>
      </c>
      <c r="R43" s="957" t="s">
        <v>753</v>
      </c>
      <c r="S43" s="957"/>
      <c r="T43" s="843" t="s">
        <v>2116</v>
      </c>
      <c r="U43" s="843" t="s">
        <v>2116</v>
      </c>
      <c r="V43" s="843" t="s">
        <v>2116</v>
      </c>
      <c r="W43" s="843" t="s">
        <v>2116</v>
      </c>
      <c r="X43" s="843"/>
      <c r="Y43" s="1000"/>
      <c r="Z43" s="846" t="s">
        <v>2117</v>
      </c>
      <c r="AA43" s="846" t="s">
        <v>2117</v>
      </c>
      <c r="AB43" s="846" t="s">
        <v>2117</v>
      </c>
      <c r="AC43" s="846" t="s">
        <v>2117</v>
      </c>
      <c r="AD43" s="846"/>
    </row>
    <row customHeight="1" ht="27">
      <c r="A44" s="845"/>
      <c r="B44" s="899">
        <v>27</v>
      </c>
      <c r="C44" s="843" t="s">
        <v>2118</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2119</v>
      </c>
      <c r="P44" s="957" t="s">
        <v>2120</v>
      </c>
      <c r="Q44" s="957" t="s">
        <v>2119</v>
      </c>
      <c r="R44" s="957" t="s">
        <v>2120</v>
      </c>
      <c r="S44" s="957"/>
      <c r="T44" s="843" t="s">
        <v>2109</v>
      </c>
      <c r="U44" s="843" t="s">
        <v>2109</v>
      </c>
      <c r="V44" s="843" t="s">
        <v>2109</v>
      </c>
      <c r="W44" s="843" t="s">
        <v>2109</v>
      </c>
      <c r="X44" s="843"/>
      <c r="Y44" s="1000"/>
      <c r="Z44" s="846" t="s">
        <v>2121</v>
      </c>
      <c r="AA44" s="846" t="s">
        <v>2121</v>
      </c>
      <c r="AB44" s="846" t="s">
        <v>2121</v>
      </c>
      <c r="AC44" s="846" t="s">
        <v>2121</v>
      </c>
      <c r="AD44" s="846"/>
    </row>
    <row customHeight="1" ht="27">
      <c r="A45" s="845"/>
      <c r="B45" s="899">
        <v>28</v>
      </c>
      <c r="C45" s="843" t="s">
        <v>2122</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2123</v>
      </c>
      <c r="P45" s="957" t="s">
        <v>2124</v>
      </c>
      <c r="Q45" s="957" t="s">
        <v>2123</v>
      </c>
      <c r="R45" s="957" t="s">
        <v>2124</v>
      </c>
      <c r="S45" s="957"/>
      <c r="T45" s="843" t="s">
        <v>2113</v>
      </c>
      <c r="U45" s="843" t="s">
        <v>2113</v>
      </c>
      <c r="V45" s="843" t="s">
        <v>2113</v>
      </c>
      <c r="W45" s="843" t="s">
        <v>2113</v>
      </c>
      <c r="X45" s="843"/>
      <c r="Y45" s="1000"/>
      <c r="Z45" s="846" t="s">
        <v>2125</v>
      </c>
      <c r="AA45" s="846" t="s">
        <v>2125</v>
      </c>
      <c r="AB45" s="846" t="s">
        <v>2125</v>
      </c>
      <c r="AC45" s="846" t="s">
        <v>2125</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2126</v>
      </c>
      <c r="P46" s="957" t="s">
        <v>2104</v>
      </c>
      <c r="Q46" s="957" t="s">
        <v>2126</v>
      </c>
      <c r="R46" s="957" t="s">
        <v>2104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2127</v>
      </c>
      <c r="V46" s="843" t="s">
        <v>2127</v>
      </c>
      <c r="W46" s="843" t="s">
        <v>2127</v>
      </c>
      <c r="X46" s="843"/>
      <c r="Y46" s="1000"/>
      <c r="Z46" s="846" t="s">
        <v>2128</v>
      </c>
      <c r="AA46" s="846" t="s">
        <v>2129</v>
      </c>
      <c r="AB46" s="846" t="s">
        <v>2129</v>
      </c>
      <c r="AC46" s="846" t="s">
        <v>2129</v>
      </c>
      <c r="AD46" s="846"/>
    </row>
    <row customHeight="1" ht="54">
      <c r="A47" s="845"/>
      <c r="B47" s="899">
        <v>30</v>
      </c>
      <c r="C47" s="843" t="s">
        <v>2130</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2131</v>
      </c>
      <c r="P47" s="957" t="s">
        <v>2108</v>
      </c>
      <c r="Q47" s="957" t="s">
        <v>2131</v>
      </c>
      <c r="R47" s="957" t="s">
        <v>2108</v>
      </c>
      <c r="S47" s="957"/>
      <c r="T47" s="843" t="s">
        <v>2132</v>
      </c>
      <c r="U47" s="843" t="s">
        <v>2132</v>
      </c>
      <c r="V47" s="843" t="s">
        <v>2132</v>
      </c>
      <c r="W47" s="843" t="s">
        <v>2132</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2115</v>
      </c>
      <c r="Q48" s="957" t="s">
        <v>2133</v>
      </c>
      <c r="R48" s="957" t="s">
        <v>2115</v>
      </c>
      <c r="S48" s="957"/>
      <c r="T48" s="843"/>
      <c r="U48" s="843" t="s">
        <v>2134</v>
      </c>
      <c r="V48" s="843" t="s">
        <v>2135</v>
      </c>
      <c r="W48" s="843" t="s">
        <v>2135</v>
      </c>
      <c r="X48" s="843"/>
      <c r="Y48" s="1000"/>
      <c r="Z48" s="846"/>
      <c r="AA48" s="849" t="s">
        <v>2129</v>
      </c>
      <c r="AB48" s="849" t="s">
        <v>2129</v>
      </c>
      <c r="AC48" s="849" t="s">
        <v>2129</v>
      </c>
      <c r="AD48" s="846"/>
    </row>
    <row customHeight="1" ht="54">
      <c r="A49" s="845"/>
      <c r="B49" s="899">
        <v>32</v>
      </c>
      <c r="C49" s="843" t="s">
        <v>2136</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2119</v>
      </c>
      <c r="Q49" s="957" t="s">
        <v>2137</v>
      </c>
      <c r="R49" s="957" t="s">
        <v>2119</v>
      </c>
      <c r="S49" s="957"/>
      <c r="T49" s="843"/>
      <c r="U49" s="843" t="s">
        <v>2132</v>
      </c>
      <c r="V49" s="843" t="s">
        <v>2132</v>
      </c>
      <c r="W49" s="843" t="s">
        <v>2132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2133</v>
      </c>
      <c r="P50" s="957" t="s">
        <v>2126</v>
      </c>
      <c r="Q50" s="957" t="s">
        <v>2138</v>
      </c>
      <c r="R50" s="957" t="s">
        <v>2126</v>
      </c>
      <c r="S50" s="957"/>
      <c r="T50" s="843" t="s">
        <v>2139</v>
      </c>
      <c r="U50" s="843" t="s">
        <v>2140</v>
      </c>
      <c r="V50" s="843" t="s">
        <v>2141</v>
      </c>
      <c r="W50" s="843" t="s">
        <v>2142</v>
      </c>
      <c r="X50" s="843"/>
      <c r="Y50" s="1000"/>
      <c r="Z50" s="846" t="s">
        <v>2143</v>
      </c>
      <c r="AA50" s="849" t="s">
        <v>2144</v>
      </c>
      <c r="AB50" s="849" t="s">
        <v>2144</v>
      </c>
      <c r="AC50" s="849" t="s">
        <v>2144</v>
      </c>
      <c r="AD50" s="846"/>
    </row>
    <row customHeight="1" ht="27">
      <c r="A51" s="845"/>
      <c r="B51" s="899">
        <v>34</v>
      </c>
      <c r="C51" s="843" t="s">
        <v>2145</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2146</v>
      </c>
      <c r="U51" s="843"/>
      <c r="V51" s="843"/>
      <c r="W51" s="843"/>
      <c r="X51" s="843"/>
      <c r="Y51" s="1000"/>
      <c r="Z51" s="846"/>
      <c r="AA51" s="849"/>
      <c r="AB51" s="849"/>
      <c r="AC51" s="849"/>
      <c r="AD51" s="846"/>
    </row>
    <row customHeight="1" ht="36">
      <c r="A52" s="845"/>
      <c r="B52" s="899">
        <v>35</v>
      </c>
      <c r="C52" s="843" t="s">
        <v>2039</v>
      </c>
      <c r="D52" s="967" t="s">
        <v>2039</v>
      </c>
      <c r="E52" s="843" t="s">
        <v>2039</v>
      </c>
      <c r="F52" s="843" t="s">
        <v>2039</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2147</v>
      </c>
      <c r="U52" s="843" t="s">
        <v>2148</v>
      </c>
      <c r="V52" s="843" t="s">
        <v>2149</v>
      </c>
      <c r="W52" s="843" t="s">
        <v>2150</v>
      </c>
      <c r="X52" s="843"/>
      <c r="Y52" s="1000"/>
      <c r="Z52" s="846" t="s">
        <v>757</v>
      </c>
      <c r="AA52" s="849" t="s">
        <v>757</v>
      </c>
      <c r="AB52" s="849" t="s">
        <v>757</v>
      </c>
      <c r="AC52" s="849" t="s">
        <v>757</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761</v>
      </c>
      <c r="P53" s="957" t="s">
        <v>330</v>
      </c>
      <c r="Q53" s="957" t="s">
        <v>330</v>
      </c>
      <c r="R53" s="957" t="s">
        <v>330</v>
      </c>
      <c r="S53" s="957"/>
      <c r="T53" s="843" t="s">
        <v>2151</v>
      </c>
      <c r="U53" s="843" t="s">
        <v>2151</v>
      </c>
      <c r="V53" s="843" t="s">
        <v>2151</v>
      </c>
      <c r="W53" s="843" t="s">
        <v>2151</v>
      </c>
      <c r="X53" s="843"/>
      <c r="Y53" s="1000"/>
      <c r="Z53" s="846"/>
      <c r="AA53" s="849"/>
      <c r="AB53" s="846"/>
      <c r="AC53" s="846"/>
      <c r="AD53" s="846"/>
    </row>
    <row customHeight="1" ht="18">
      <c r="A54" s="845"/>
      <c r="B54" s="899">
        <v>37</v>
      </c>
      <c r="C54" s="843" t="s">
        <v>2045</v>
      </c>
      <c r="D54" s="967" t="s">
        <v>2045</v>
      </c>
      <c r="E54" s="843" t="s">
        <v>2045</v>
      </c>
      <c r="F54" s="843" t="s">
        <v>2045</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759</v>
      </c>
      <c r="U54" s="843" t="s">
        <v>759</v>
      </c>
      <c r="V54" s="843" t="s">
        <v>759</v>
      </c>
      <c r="W54" s="843" t="s">
        <v>759</v>
      </c>
      <c r="X54" s="843"/>
      <c r="Y54" s="1000"/>
      <c r="Z54" s="846" t="s">
        <v>760</v>
      </c>
      <c r="AA54" s="846" t="s">
        <v>760</v>
      </c>
      <c r="AB54" s="846" t="s">
        <v>760</v>
      </c>
      <c r="AC54" s="846" t="s">
        <v>760</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319</v>
      </c>
      <c r="P55" s="957" t="s">
        <v>761</v>
      </c>
      <c r="Q55" s="957" t="s">
        <v>761</v>
      </c>
      <c r="R55" s="957" t="s">
        <v>761</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2152</v>
      </c>
      <c r="V55" s="843" t="s">
        <v>2152</v>
      </c>
      <c r="W55" s="843" t="s">
        <v>2152</v>
      </c>
      <c r="X55" s="843"/>
      <c r="Y55" s="1000"/>
      <c r="Z55" s="846" t="s">
        <v>2153</v>
      </c>
      <c r="AA55" s="846" t="s">
        <v>2153</v>
      </c>
      <c r="AB55" s="846" t="s">
        <v>2153</v>
      </c>
      <c r="AC55" s="846" t="s">
        <v>2153</v>
      </c>
      <c r="AD55" s="846"/>
    </row>
    <row customHeight="1" ht="27">
      <c r="A56" s="845"/>
      <c r="B56" s="899">
        <v>39</v>
      </c>
      <c r="C56" s="843" t="s">
        <v>1029</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1146</v>
      </c>
      <c r="P56" s="957" t="s">
        <v>764</v>
      </c>
      <c r="Q56" s="957" t="s">
        <v>764</v>
      </c>
      <c r="R56" s="957" t="s">
        <v>764</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2154</v>
      </c>
      <c r="V56" s="843" t="s">
        <v>2154</v>
      </c>
      <c r="W56" s="843" t="s">
        <v>2154</v>
      </c>
      <c r="X56" s="843"/>
      <c r="Y56" s="1000"/>
      <c r="Z56" s="846" t="s">
        <v>766</v>
      </c>
      <c r="AA56" s="846" t="s">
        <v>766</v>
      </c>
      <c r="AB56" s="846" t="s">
        <v>766</v>
      </c>
      <c r="AC56" s="846" t="s">
        <v>766</v>
      </c>
      <c r="AD56" s="846"/>
    </row>
    <row customHeight="1" ht="27">
      <c r="A57" s="845"/>
      <c r="B57" s="899">
        <v>40</v>
      </c>
      <c r="C57" s="843" t="s">
        <v>1031</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2155</v>
      </c>
      <c r="P57" s="957" t="s">
        <v>767</v>
      </c>
      <c r="Q57" s="957" t="s">
        <v>767</v>
      </c>
      <c r="R57" s="957" t="s">
        <v>767</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2156</v>
      </c>
      <c r="V57" s="843" t="s">
        <v>2156</v>
      </c>
      <c r="W57" s="843" t="s">
        <v>2156</v>
      </c>
      <c r="X57" s="843"/>
      <c r="Y57" s="1000"/>
      <c r="Z57" s="846" t="s">
        <v>769</v>
      </c>
      <c r="AA57" s="846" t="s">
        <v>769</v>
      </c>
      <c r="AB57" s="846" t="s">
        <v>769</v>
      </c>
      <c r="AC57" s="846" t="s">
        <v>769</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889</v>
      </c>
      <c r="P58" s="957" t="s">
        <v>803</v>
      </c>
      <c r="Q58" s="957" t="s">
        <v>803</v>
      </c>
      <c r="R58" s="957" t="s">
        <v>803</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2157</v>
      </c>
      <c r="V58" s="843" t="s">
        <v>2157</v>
      </c>
      <c r="W58" s="843" t="s">
        <v>2157</v>
      </c>
      <c r="X58" s="843"/>
      <c r="Y58" s="1000"/>
      <c r="Z58" s="846"/>
      <c r="AA58" s="849"/>
      <c r="AB58" s="846"/>
      <c r="AC58" s="846"/>
      <c r="AD58" s="846"/>
    </row>
    <row customHeight="1" ht="36">
      <c r="A59" s="845"/>
      <c r="B59" s="899">
        <v>42</v>
      </c>
      <c r="C59" s="843">
        <v>3</v>
      </c>
      <c r="D59" s="967" t="s">
        <v>2145</v>
      </c>
      <c r="E59" s="843" t="s">
        <v>2145</v>
      </c>
      <c r="F59" s="843" t="s">
        <v>2145</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2158</v>
      </c>
      <c r="V59" s="843" t="s">
        <v>2159</v>
      </c>
      <c r="W59" s="843" t="s">
        <v>2160</v>
      </c>
      <c r="X59" s="843"/>
      <c r="Y59" s="1000"/>
      <c r="Z59" s="846"/>
      <c r="AA59" s="849"/>
      <c r="AB59" s="846"/>
      <c r="AC59" s="846"/>
      <c r="AD59" s="846"/>
    </row>
    <row customHeight="1" ht="81">
      <c r="A60" s="845"/>
      <c r="B60" s="899">
        <v>43</v>
      </c>
      <c r="C60" s="843" t="s">
        <v>2161</v>
      </c>
      <c r="D60" s="967" t="s">
        <v>2161</v>
      </c>
      <c r="E60" s="843" t="s">
        <v>2161</v>
      </c>
      <c r="F60" s="843" t="s">
        <v>2161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637</v>
      </c>
      <c r="U60" s="843" t="s">
        <v>637</v>
      </c>
      <c r="V60" s="843" t="s">
        <v>637</v>
      </c>
      <c r="W60" s="843" t="s">
        <v>637</v>
      </c>
      <c r="X60" s="843"/>
      <c r="Y60" s="1000"/>
      <c r="Z60" s="846" t="s">
        <v>2162</v>
      </c>
      <c r="AA60" s="849" t="s">
        <v>2163</v>
      </c>
      <c r="AB60" s="846" t="s">
        <v>2164</v>
      </c>
      <c r="AC60" s="846" t="s">
        <v>2163</v>
      </c>
      <c r="AD60" s="846"/>
    </row>
    <row customHeight="1" ht="9">
      <c r="A61" s="845"/>
      <c r="B61" s="899">
        <v>44</v>
      </c>
      <c r="C61" s="843"/>
      <c r="D61" s="967" t="s">
        <v>2165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2166</v>
      </c>
      <c r="V61" s="843"/>
      <c r="W61" s="843"/>
      <c r="X61" s="843"/>
      <c r="Y61" s="1000"/>
      <c r="Z61" s="846"/>
      <c r="AA61" s="849"/>
      <c r="AB61" s="846"/>
      <c r="AC61" s="846"/>
      <c r="AD61" s="846"/>
    </row>
    <row customHeight="1" ht="9">
      <c r="A62" s="845"/>
      <c r="B62" s="899">
        <v>45</v>
      </c>
      <c r="C62" s="843"/>
      <c r="D62" s="967" t="s">
        <v>2167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2168</v>
      </c>
      <c r="V62" s="843"/>
      <c r="W62" s="843"/>
      <c r="X62" s="843"/>
      <c r="Y62" s="1000"/>
      <c r="Z62" s="846"/>
      <c r="AA62" s="849"/>
      <c r="AB62" s="846"/>
      <c r="AC62" s="846"/>
      <c r="AD62" s="846"/>
    </row>
    <row customHeight="1" ht="18">
      <c r="A63" s="845"/>
      <c r="B63" s="899">
        <v>46</v>
      </c>
      <c r="C63" s="843"/>
      <c r="D63" s="967" t="s">
        <v>2169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2170</v>
      </c>
      <c r="V63" s="843"/>
      <c r="W63" s="843"/>
      <c r="X63" s="843"/>
      <c r="Y63" s="1000"/>
      <c r="Z63" s="846"/>
      <c r="AA63" s="849"/>
      <c r="AB63" s="846"/>
      <c r="AC63" s="846"/>
      <c r="AD63" s="846"/>
    </row>
    <row customHeight="1" ht="18">
      <c r="A64" s="845"/>
      <c r="B64" s="899">
        <v>47</v>
      </c>
      <c r="C64" s="843"/>
      <c r="D64" s="967" t="s">
        <v>2171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2172</v>
      </c>
      <c r="V64" s="843"/>
      <c r="W64" s="843"/>
      <c r="X64" s="843"/>
      <c r="Y64" s="1000"/>
      <c r="Z64" s="846"/>
      <c r="AA64" s="849" t="s">
        <v>2173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2086</v>
      </c>
      <c r="Q65" s="957"/>
      <c r="R65" s="957"/>
      <c r="S65" s="957"/>
      <c r="T65" s="843"/>
      <c r="U65" s="843" t="s">
        <v>2174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2090</v>
      </c>
      <c r="Q66" s="957"/>
      <c r="R66" s="957"/>
      <c r="S66" s="957"/>
      <c r="T66" s="843"/>
      <c r="U66" s="843" t="s">
        <v>2175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2176</v>
      </c>
      <c r="Q67" s="957"/>
      <c r="R67" s="957"/>
      <c r="S67" s="957"/>
      <c r="T67" s="843"/>
      <c r="U67" s="843" t="s">
        <v>2177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2178</v>
      </c>
      <c r="Q68" s="957"/>
      <c r="R68" s="957"/>
      <c r="S68" s="957"/>
      <c r="T68" s="843"/>
      <c r="U68" s="843" t="s">
        <v>2179</v>
      </c>
      <c r="V68" s="843"/>
      <c r="W68" s="843"/>
      <c r="X68" s="843"/>
      <c r="Y68" s="1000"/>
      <c r="Z68" s="846"/>
      <c r="AA68" s="849"/>
      <c r="AB68" s="846"/>
      <c r="AC68" s="846"/>
      <c r="AD68" s="846"/>
    </row>
    <row customHeight="1" ht="9">
      <c r="A69" s="845"/>
      <c r="B69" s="899">
        <v>52</v>
      </c>
      <c r="C69" s="843"/>
      <c r="D69" s="967" t="s">
        <v>2180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2181</v>
      </c>
      <c r="V69" s="843"/>
      <c r="W69" s="843"/>
      <c r="X69" s="843"/>
      <c r="Y69" s="1000"/>
      <c r="Z69" s="846"/>
      <c r="AA69" s="849"/>
      <c r="AB69" s="846"/>
      <c r="AC69" s="846"/>
      <c r="AD69" s="846"/>
    </row>
    <row customHeight="1" ht="27">
      <c r="A70" s="845"/>
      <c r="B70" s="899">
        <v>53</v>
      </c>
      <c r="C70" s="843"/>
      <c r="D70" s="967"/>
      <c r="E70" s="843" t="s">
        <v>2165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2182</v>
      </c>
      <c r="W70" s="843"/>
      <c r="X70" s="843"/>
      <c r="Y70" s="1000"/>
      <c r="Z70" s="846"/>
      <c r="AA70" s="849"/>
      <c r="AB70" s="846"/>
      <c r="AC70" s="846"/>
      <c r="AD70" s="846"/>
    </row>
    <row customHeight="1" ht="36">
      <c r="A71" s="845"/>
      <c r="B71" s="899">
        <v>54</v>
      </c>
      <c r="C71" s="843"/>
      <c r="D71" s="967"/>
      <c r="E71" s="843" t="s">
        <v>2167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2183</v>
      </c>
      <c r="W71" s="843"/>
      <c r="X71" s="843"/>
      <c r="Y71" s="1000"/>
      <c r="Z71" s="846"/>
      <c r="AA71" s="849"/>
      <c r="AB71" s="846"/>
      <c r="AC71" s="846"/>
      <c r="AD71" s="846"/>
    </row>
    <row customHeight="1" ht="27">
      <c r="A72" s="845"/>
      <c r="B72" s="899">
        <v>55</v>
      </c>
      <c r="C72" s="843"/>
      <c r="D72" s="967"/>
      <c r="E72" s="843" t="s">
        <v>2169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2184</v>
      </c>
      <c r="W72" s="843"/>
      <c r="X72" s="843"/>
      <c r="Y72" s="1000"/>
      <c r="Z72" s="846"/>
      <c r="AA72" s="849"/>
      <c r="AB72" s="846"/>
      <c r="AC72" s="846"/>
      <c r="AD72" s="846"/>
    </row>
    <row customHeight="1" ht="36">
      <c r="A73" s="845"/>
      <c r="B73" s="899">
        <v>56</v>
      </c>
      <c r="C73" s="843"/>
      <c r="D73" s="967"/>
      <c r="E73" s="843" t="s">
        <v>2171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2185</v>
      </c>
      <c r="W73" s="843"/>
      <c r="X73" s="843"/>
      <c r="Y73" s="1000"/>
      <c r="Z73" s="846"/>
      <c r="AA73" s="849"/>
      <c r="AB73" s="846"/>
      <c r="AC73" s="846"/>
      <c r="AD73" s="846"/>
    </row>
    <row customHeight="1" ht="18">
      <c r="A74" s="845"/>
      <c r="B74" s="899">
        <v>57</v>
      </c>
      <c r="C74" s="843"/>
      <c r="D74" s="967"/>
      <c r="E74" s="843" t="s">
        <v>2180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2186</v>
      </c>
      <c r="W74" s="843"/>
      <c r="X74" s="843"/>
      <c r="Y74" s="1000"/>
      <c r="Z74" s="846"/>
      <c r="AA74" s="849"/>
      <c r="AB74" s="846"/>
      <c r="AC74" s="846"/>
      <c r="AD74" s="846"/>
    </row>
    <row customHeight="1" ht="18">
      <c r="A75" s="845"/>
      <c r="B75" s="899">
        <v>58</v>
      </c>
      <c r="C75" s="843"/>
      <c r="D75" s="967"/>
      <c r="E75" s="843"/>
      <c r="F75" s="843" t="s">
        <v>2165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2187</v>
      </c>
      <c r="X75" s="843"/>
      <c r="Y75" s="1000"/>
      <c r="Z75" s="846"/>
      <c r="AA75" s="849"/>
      <c r="AB75" s="846"/>
      <c r="AC75" s="846"/>
      <c r="AD75" s="846"/>
    </row>
    <row customHeight="1" ht="36">
      <c r="A76" s="845"/>
      <c r="B76" s="899">
        <v>59</v>
      </c>
      <c r="C76" s="843"/>
      <c r="D76" s="967"/>
      <c r="E76" s="843"/>
      <c r="F76" s="843" t="s">
        <v>2167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2188</v>
      </c>
      <c r="X76" s="843"/>
      <c r="Y76" s="1000"/>
      <c r="Z76" s="846"/>
      <c r="AA76" s="849"/>
      <c r="AB76" s="846"/>
      <c r="AC76" s="846"/>
      <c r="AD76" s="846"/>
    </row>
    <row customHeight="1" ht="18">
      <c r="A77" s="845"/>
      <c r="B77" s="899">
        <v>60</v>
      </c>
      <c r="C77" s="843"/>
      <c r="D77" s="967"/>
      <c r="E77" s="843"/>
      <c r="F77" s="843" t="s">
        <v>2169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2189</v>
      </c>
      <c r="X77" s="843"/>
      <c r="Y77" s="1000"/>
      <c r="Z77" s="846"/>
      <c r="AA77" s="849"/>
      <c r="AB77" s="846"/>
      <c r="AC77" s="846"/>
      <c r="AD77" s="846"/>
    </row>
    <row customHeight="1" ht="72">
      <c r="A78" s="845"/>
      <c r="B78" s="899">
        <v>61</v>
      </c>
      <c r="C78" s="843" t="s">
        <v>2165</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642</v>
      </c>
      <c r="U78" s="843"/>
      <c r="V78" s="843"/>
      <c r="W78" s="843"/>
      <c r="X78" s="843"/>
      <c r="Y78" s="1000"/>
      <c r="Z78" s="846" t="s">
        <v>2190</v>
      </c>
      <c r="AA78" s="849"/>
      <c r="AB78" s="846"/>
      <c r="AC78" s="846"/>
      <c r="AD78" s="846"/>
    </row>
    <row customHeight="1" ht="36">
      <c r="A79" s="845"/>
      <c r="B79" s="899">
        <v>62</v>
      </c>
      <c r="C79" s="843" t="s">
        <v>2167</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2191</v>
      </c>
      <c r="U79" s="843"/>
      <c r="V79" s="843"/>
      <c r="W79" s="843"/>
      <c r="X79" s="843"/>
      <c r="Y79" s="1000"/>
      <c r="Z79" s="846" t="s">
        <v>2192</v>
      </c>
      <c r="AA79" s="849"/>
      <c r="AB79" s="846"/>
      <c r="AC79" s="846"/>
      <c r="AD79" s="846"/>
    </row>
    <row customHeight="1" ht="45">
      <c r="A80" s="845"/>
      <c r="B80" s="899">
        <v>63</v>
      </c>
      <c r="C80" s="843" t="s">
        <v>2169</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148</v>
      </c>
      <c r="P80" s="957"/>
      <c r="Q80" s="957"/>
      <c r="R80" s="957"/>
      <c r="S80" s="957"/>
      <c r="T80" s="843" t="s">
        <v>2193</v>
      </c>
      <c r="U80" s="843"/>
      <c r="V80" s="843"/>
      <c r="W80" s="843"/>
      <c r="X80" s="843"/>
      <c r="Y80" s="1000"/>
      <c r="Z80" s="846" t="s">
        <v>2194</v>
      </c>
      <c r="AA80" s="849"/>
      <c r="AB80" s="846"/>
      <c r="AC80" s="846"/>
      <c r="AD80" s="846"/>
    </row>
    <row customHeight="1" ht="36">
      <c r="A81" s="845"/>
      <c r="B81" s="899">
        <v>64</v>
      </c>
      <c r="C81" s="843" t="s">
        <v>2171</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2077</v>
      </c>
      <c r="P81" s="957"/>
      <c r="Q81" s="957"/>
      <c r="R81" s="957"/>
      <c r="S81" s="957"/>
      <c r="T81" s="843" t="s">
        <v>2195</v>
      </c>
      <c r="U81" s="843"/>
      <c r="V81" s="843"/>
      <c r="W81" s="843"/>
      <c r="X81" s="843"/>
      <c r="Y81" s="1000"/>
      <c r="Z81" s="846" t="s">
        <v>2196</v>
      </c>
      <c r="AA81" s="849"/>
      <c r="AB81" s="846"/>
      <c r="AC81" s="846"/>
      <c r="AD81" s="846"/>
    </row>
    <row customHeight="1" ht="90">
      <c r="A82" s="845"/>
      <c r="B82" s="899">
        <v>65</v>
      </c>
      <c r="C82" s="843" t="s">
        <v>2180</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149</v>
      </c>
      <c r="P82" s="957"/>
      <c r="Q82" s="957"/>
      <c r="R82" s="957"/>
      <c r="S82" s="957"/>
      <c r="T82" s="843" t="s">
        <v>2197</v>
      </c>
      <c r="U82" s="843"/>
      <c r="V82" s="843"/>
      <c r="W82" s="843"/>
      <c r="X82" s="843"/>
      <c r="Y82" s="1000"/>
      <c r="Z82" s="846" t="s">
        <v>2198</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2086</v>
      </c>
      <c r="P83" s="957"/>
      <c r="Q83" s="957"/>
      <c r="R83" s="957"/>
      <c r="S83" s="957"/>
      <c r="T83" s="843" t="s">
        <v>2199</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2200</v>
      </c>
      <c r="P84" s="957"/>
      <c r="Q84" s="957"/>
      <c r="R84" s="957"/>
      <c r="S84" s="957"/>
      <c r="T84" s="843" t="s">
        <v>2201</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2090</v>
      </c>
      <c r="P85" s="957"/>
      <c r="Q85" s="957"/>
      <c r="R85" s="957"/>
      <c r="S85" s="957"/>
      <c r="T85" s="843" t="s">
        <v>2202</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2203</v>
      </c>
      <c r="P86" s="957"/>
      <c r="Q86" s="957"/>
      <c r="R86" s="957"/>
      <c r="S86" s="957"/>
      <c r="T86" s="843" t="s">
        <v>2204</v>
      </c>
      <c r="U86" s="843"/>
      <c r="V86" s="843"/>
      <c r="W86" s="843"/>
      <c r="X86" s="843"/>
      <c r="Y86" s="1000"/>
      <c r="Z86" s="846"/>
      <c r="AA86" s="849"/>
      <c r="AB86" s="846"/>
      <c r="AC86" s="846"/>
      <c r="AD86" s="846"/>
    </row>
    <row customHeight="1" ht="36">
      <c r="A87" s="845"/>
      <c r="B87" s="899">
        <v>70</v>
      </c>
      <c r="C87" s="843" t="s">
        <v>2205</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150</v>
      </c>
      <c r="P87" s="957"/>
      <c r="Q87" s="957"/>
      <c r="R87" s="957"/>
      <c r="S87" s="957"/>
      <c r="T87" s="843" t="s">
        <v>2206</v>
      </c>
      <c r="U87" s="843"/>
      <c r="V87" s="843"/>
      <c r="W87" s="843"/>
      <c r="X87" s="843"/>
      <c r="Y87" s="1000"/>
      <c r="Z87" s="846"/>
      <c r="AA87" s="849"/>
      <c r="AB87" s="846"/>
      <c r="AC87" s="846"/>
      <c r="AD87" s="846"/>
    </row>
    <row customHeight="1" ht="18">
      <c r="A88" s="845"/>
      <c r="B88" s="899">
        <v>71</v>
      </c>
      <c r="C88" s="843" t="s">
        <v>2207</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151</v>
      </c>
      <c r="P88" s="957"/>
      <c r="Q88" s="957"/>
      <c r="R88" s="957"/>
      <c r="S88" s="957"/>
      <c r="T88" s="843" t="s">
        <v>674</v>
      </c>
      <c r="U88" s="843"/>
      <c r="V88" s="843"/>
      <c r="W88" s="843"/>
      <c r="X88" s="843"/>
      <c r="Y88" s="1000"/>
      <c r="Z88" s="846"/>
      <c r="AA88" s="849"/>
      <c r="AB88" s="846"/>
      <c r="AC88" s="846"/>
      <c r="AD88" s="846"/>
    </row>
    <row customHeight="1" ht="18">
      <c r="A89" s="845"/>
      <c r="B89" s="899">
        <v>72</v>
      </c>
      <c r="C89" s="843" t="s">
        <v>2208</v>
      </c>
      <c r="D89" s="967" t="s">
        <v>2205</v>
      </c>
      <c r="E89" s="843" t="s">
        <v>2205</v>
      </c>
      <c r="F89" s="843" t="s">
        <v>2171</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682</v>
      </c>
      <c r="U89" s="843" t="s">
        <v>682</v>
      </c>
      <c r="V89" s="843" t="s">
        <v>682</v>
      </c>
      <c r="W89" s="843" t="s">
        <v>682</v>
      </c>
      <c r="X89" s="843"/>
      <c r="Y89" s="1000"/>
      <c r="Z89" s="846"/>
      <c r="AA89" s="849"/>
      <c r="AB89" s="846"/>
      <c r="AC89" s="846"/>
      <c r="AD89" s="846"/>
    </row>
    <row customHeight="1" ht="27">
      <c r="A90" s="845"/>
      <c r="B90" s="899">
        <v>73</v>
      </c>
      <c r="C90" s="843" t="s">
        <v>2209</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153</v>
      </c>
      <c r="P90" s="957"/>
      <c r="Q90" s="957"/>
      <c r="R90" s="957"/>
      <c r="S90" s="957"/>
      <c r="T90" s="843" t="s">
        <v>684</v>
      </c>
      <c r="U90" s="843"/>
      <c r="V90" s="843"/>
      <c r="W90" s="843"/>
      <c r="X90" s="843"/>
      <c r="Y90" s="1000"/>
      <c r="Z90" s="846"/>
      <c r="AA90" s="849"/>
      <c r="AB90" s="846"/>
      <c r="AC90" s="846"/>
      <c r="AD90" s="846"/>
    </row>
    <row customHeight="1" ht="18">
      <c r="A91" s="845"/>
      <c r="B91" s="899">
        <v>74</v>
      </c>
      <c r="C91" s="843"/>
      <c r="D91" s="967" t="s">
        <v>2207</v>
      </c>
      <c r="E91" s="843" t="s">
        <v>2207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2210</v>
      </c>
      <c r="V91" s="843" t="s">
        <v>2210</v>
      </c>
      <c r="W91" s="843"/>
      <c r="X91" s="843"/>
      <c r="Y91" s="1000"/>
      <c r="Z91" s="846"/>
      <c r="AA91" s="849"/>
      <c r="AB91" s="846"/>
      <c r="AC91" s="846"/>
      <c r="AD91" s="846"/>
    </row>
    <row customHeight="1" ht="27">
      <c r="A92" s="845"/>
      <c r="B92" s="899">
        <v>75</v>
      </c>
      <c r="C92" s="843"/>
      <c r="D92" s="967" t="s">
        <v>2208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2211</v>
      </c>
      <c r="V92" s="843"/>
      <c r="W92" s="843"/>
      <c r="X92" s="843"/>
      <c r="Y92" s="1000"/>
      <c r="Z92" s="846"/>
      <c r="AA92" s="849" t="s">
        <v>2212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2118</v>
      </c>
      <c r="Q93" s="957"/>
      <c r="R93" s="957"/>
      <c r="S93" s="957"/>
      <c r="T93" s="843"/>
      <c r="U93" s="843" t="s">
        <v>2213</v>
      </c>
      <c r="V93" s="843"/>
      <c r="W93" s="843"/>
      <c r="X93" s="843"/>
      <c r="Y93" s="1000"/>
      <c r="Z93" s="846"/>
      <c r="AA93" s="849" t="s">
        <v>2214</v>
      </c>
      <c r="AB93" s="846"/>
      <c r="AC93" s="846"/>
      <c r="AD93" s="846"/>
    </row>
    <row customHeight="1" ht="45">
      <c r="A94" s="845"/>
      <c r="B94" s="899">
        <v>77</v>
      </c>
      <c r="C94" s="843"/>
      <c r="D94" s="967" t="s">
        <v>2209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1474</v>
      </c>
      <c r="Q94" s="957"/>
      <c r="R94" s="957"/>
      <c r="S94" s="957"/>
      <c r="T94" s="843"/>
      <c r="U94" s="843" t="s">
        <v>2215</v>
      </c>
      <c r="V94" s="843"/>
      <c r="W94" s="843"/>
      <c r="X94" s="843"/>
      <c r="Y94" s="1000"/>
      <c r="Z94" s="846"/>
      <c r="AA94" s="849" t="s">
        <v>2216</v>
      </c>
      <c r="AB94" s="846"/>
      <c r="AC94" s="846"/>
      <c r="AD94" s="846"/>
    </row>
    <row customHeight="1" ht="99">
      <c r="A95" s="845"/>
      <c r="B95" s="899">
        <v>78</v>
      </c>
      <c r="C95" s="843" t="s">
        <v>2217</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1474</v>
      </c>
      <c r="P95" s="957"/>
      <c r="Q95" s="957"/>
      <c r="R95" s="957"/>
      <c r="S95" s="957"/>
      <c r="T95" s="843" t="s">
        <v>2218</v>
      </c>
      <c r="U95" s="843"/>
      <c r="V95" s="843"/>
      <c r="W95" s="843"/>
      <c r="X95" s="843"/>
      <c r="Y95" s="1000"/>
      <c r="Z95" s="846"/>
      <c r="AA95" s="849"/>
      <c r="AB95" s="846"/>
      <c r="AC95" s="846"/>
      <c r="AD95" s="846"/>
    </row>
    <row customHeight="1" ht="99">
      <c r="A96" s="845"/>
      <c r="B96" s="899">
        <v>79</v>
      </c>
      <c r="C96" s="843" t="s">
        <v>1155</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1480</v>
      </c>
      <c r="P96" s="957"/>
      <c r="Q96" s="957"/>
      <c r="R96" s="957"/>
      <c r="S96" s="957"/>
      <c r="T96" s="843" t="s">
        <v>2219</v>
      </c>
      <c r="U96" s="843"/>
      <c r="V96" s="843"/>
      <c r="W96" s="843"/>
      <c r="X96" s="843"/>
      <c r="Y96" s="1000"/>
      <c r="Z96" s="846" t="s">
        <v>2220</v>
      </c>
      <c r="AA96" s="849"/>
      <c r="AB96" s="846"/>
      <c r="AC96" s="846"/>
      <c r="AD96" s="846"/>
    </row>
    <row customHeight="1" ht="63">
      <c r="A97" s="845"/>
      <c r="B97" s="899">
        <v>80</v>
      </c>
      <c r="C97" s="843" t="s">
        <v>2221</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1492</v>
      </c>
      <c r="P97" s="957"/>
      <c r="Q97" s="957"/>
      <c r="R97" s="957"/>
      <c r="S97" s="957"/>
      <c r="T97" s="843" t="s">
        <v>2222</v>
      </c>
      <c r="U97" s="843"/>
      <c r="V97" s="843"/>
      <c r="W97" s="843"/>
      <c r="X97" s="843"/>
      <c r="Y97" s="1000"/>
      <c r="Z97" s="846" t="s">
        <v>2223</v>
      </c>
      <c r="AA97" s="849"/>
      <c r="AB97" s="846"/>
      <c r="AC97" s="846"/>
      <c r="AD97" s="846"/>
    </row>
    <row customHeight="1" ht="63">
      <c r="A98" s="845"/>
      <c r="B98" s="899">
        <v>81</v>
      </c>
      <c r="C98" s="843" t="s">
        <v>2224</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1506</v>
      </c>
      <c r="P98" s="957"/>
      <c r="Q98" s="957"/>
      <c r="R98" s="957"/>
      <c r="S98" s="957"/>
      <c r="T98" s="843" t="s">
        <v>2225</v>
      </c>
      <c r="U98" s="843"/>
      <c r="V98" s="843"/>
      <c r="W98" s="843"/>
      <c r="X98" s="843"/>
      <c r="Y98" s="1000"/>
      <c r="Z98" s="846" t="s">
        <v>2223</v>
      </c>
      <c r="AA98" s="849"/>
      <c r="AB98" s="846"/>
      <c r="AC98" s="846"/>
      <c r="AD98" s="846"/>
    </row>
    <row customHeight="1" ht="90">
      <c r="A99" s="845"/>
      <c r="B99" s="899">
        <v>82</v>
      </c>
      <c r="C99" s="843" t="s">
        <v>2226</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1518</v>
      </c>
      <c r="P99" s="957"/>
      <c r="Q99" s="957"/>
      <c r="R99" s="957"/>
      <c r="S99" s="957"/>
      <c r="T99" s="843" t="s">
        <v>2227</v>
      </c>
      <c r="U99" s="843"/>
      <c r="V99" s="843"/>
      <c r="W99" s="843"/>
      <c r="X99" s="843"/>
      <c r="Y99" s="1000"/>
      <c r="Z99" s="846" t="s">
        <v>639</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2228</v>
      </c>
      <c r="P100" s="957"/>
      <c r="Q100" s="957"/>
      <c r="R100" s="957"/>
      <c r="S100" s="957"/>
      <c r="T100" s="843" t="s">
        <v>2229</v>
      </c>
      <c r="U100" s="843"/>
      <c r="V100" s="843"/>
      <c r="W100" s="843"/>
      <c r="X100" s="843"/>
      <c r="Y100" s="1000"/>
      <c r="Z100" s="846" t="s">
        <v>639</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2230</v>
      </c>
      <c r="P101" s="957"/>
      <c r="Q101" s="957"/>
      <c r="R101" s="957"/>
      <c r="S101" s="957"/>
      <c r="T101" s="843" t="s">
        <v>2231</v>
      </c>
      <c r="U101" s="843"/>
      <c r="V101" s="843"/>
      <c r="W101" s="843"/>
      <c r="X101" s="843"/>
      <c r="Y101" s="1000"/>
      <c r="Z101" s="846" t="s">
        <v>639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1670</v>
      </c>
      <c r="B148" s="845"/>
      <c r="C148" s="843" t="s">
        <v>2232</v>
      </c>
      <c r="D148" s="843" t="s">
        <v>1574</v>
      </c>
      <c r="E148" s="843" t="s">
        <v>1672</v>
      </c>
      <c r="F148" s="843" t="s">
        <v>2233</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3F63C8-4906-F019-8F48-495C5C46496A}"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2236</v>
      </c>
      <c r="M5" s="2603"/>
      <c r="N5" s="2603"/>
      <c r="O5" s="2603"/>
      <c r="P5" s="2603"/>
      <c r="Q5" s="2603"/>
      <c r="R5" s="2603"/>
      <c r="S5" s="2603"/>
      <c r="T5" s="2603"/>
      <c r="U5" s="2603"/>
      <c r="V5" s="1243"/>
      <c r="AD5" s="1155">
        <v>64</v>
      </c>
    </row>
    <row customHeight="1" ht="14.699999999999998">
      <c r="J6" s="376"/>
      <c r="K6" s="376"/>
      <c r="L6" s="2604" t="str">
        <f>IF(org=0,"Не определено",org)</f>
        <v>АО "ХТК"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426</v>
      </c>
      <c r="N9" s="304"/>
      <c r="O9" s="2251" t="str">
        <f>IF(TITLE_DATE_CHANGE_PERIOD="",IF(TITLE_DATE_PR="","",TITLE_DATE_PR),TITLE_DATE_CHANGE_PERIOD)</f>
        <v>46140</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427</v>
      </c>
      <c r="N10" s="304"/>
      <c r="O10" s="2251" t="str">
        <f>IF(TITLE_NUMBER_PR_CHANGE="",IF(TITLE_NUMBER_PR="","",TITLE_NUMBER_PR),TITLE_NUMBER_PR_CHANGE)</f>
        <v>2026-290</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430</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306</v>
      </c>
      <c r="M14" s="2127"/>
      <c r="N14" s="2127"/>
      <c r="O14" s="2127"/>
      <c r="P14" s="2127"/>
      <c r="Q14" s="2127"/>
      <c r="R14" s="2127"/>
      <c r="S14" s="2127"/>
      <c r="T14" s="2127"/>
      <c r="U14" s="2127"/>
      <c r="V14" s="2127"/>
      <c r="W14" s="2127"/>
      <c r="X14" s="2127" t="s">
        <v>307</v>
      </c>
      <c r="AD14" s="1155">
        <v>14</v>
      </c>
    </row>
    <row customHeight="1" ht="14.699999999999998">
      <c r="J15" s="376"/>
      <c r="K15" s="376"/>
      <c r="L15" s="2273" t="s">
        <v>88</v>
      </c>
      <c r="M15" s="2209" t="s">
        <v>431</v>
      </c>
      <c r="N15" s="301"/>
      <c r="O15" s="2274" t="s">
        <v>2237</v>
      </c>
      <c r="P15" s="2275"/>
      <c r="Q15" s="2275"/>
      <c r="R15" s="2275"/>
      <c r="S15" s="2275"/>
      <c r="T15" s="2275"/>
      <c r="U15" s="2276"/>
      <c r="V15" s="2277" t="s">
        <v>433</v>
      </c>
      <c r="W15" s="2280" t="s">
        <v>1152</v>
      </c>
      <c r="X15" s="2127"/>
      <c r="AD15" s="1155">
        <v>14</v>
      </c>
    </row>
    <row customHeight="1" ht="35.699999999999996">
      <c r="J16" s="376"/>
      <c r="K16" s="376"/>
      <c r="L16" s="2273"/>
      <c r="M16" s="2209"/>
      <c r="N16" s="1031"/>
      <c r="O16" s="2260" t="s">
        <v>436</v>
      </c>
      <c r="P16" s="2260" t="s">
        <v>437</v>
      </c>
      <c r="Q16" s="2262" t="s">
        <v>438</v>
      </c>
      <c r="R16" s="2263"/>
      <c r="S16" s="2262" t="s">
        <v>452</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447</v>
      </c>
      <c r="R17" s="1222" t="s">
        <v>448</v>
      </c>
      <c r="S17" s="1292" t="s">
        <v>449</v>
      </c>
      <c r="T17" s="2270" t="s">
        <v>450</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176</v>
      </c>
      <c r="B19" s="1363" t="s">
        <v>177</v>
      </c>
      <c r="C19" s="1363" t="s">
        <v>178</v>
      </c>
      <c r="D19" s="1363" t="s">
        <v>179</v>
      </c>
      <c r="E19" s="1363"/>
      <c r="F19" s="1365"/>
      <c r="G19" s="1365"/>
      <c r="H19" s="1365"/>
      <c r="I19" s="361"/>
      <c r="J19" s="360"/>
      <c r="K19" s="355"/>
      <c r="L19" s="1293">
        <f>INDEX(PT_DIFFERENTIATION_NUM_NTAR,MATCH(A19,PT_DIFFERENTIATION_NTAR_ID,0))</f>
        <v>1</v>
      </c>
      <c r="M19" s="298" t="s">
        <v>123</v>
      </c>
      <c r="N19" s="300"/>
      <c r="O19" s="2606" t="str">
        <f>INDEX(PT_DIFFERENTIATION_NTAR,MATCH(A19,PT_DIFFERENTIATION_NTAR_ID,0))</f>
        <v>Тариф на теплоноситель</v>
      </c>
      <c r="P19" s="2606"/>
      <c r="Q19" s="2606"/>
      <c r="R19" s="2606"/>
      <c r="S19" s="2606"/>
      <c r="T19" s="2606"/>
      <c r="U19" s="2606"/>
      <c r="V19" s="2606"/>
      <c r="W19" s="2606"/>
      <c r="X19" s="1258" t="s">
        <v>402</v>
      </c>
      <c r="Z19" s="500"/>
      <c r="AA19" s="500" t="str">
        <f>IF(M19="","",M19)</f>
        <v>Наименование тарифа</v>
      </c>
      <c r="AB19" s="500"/>
      <c r="AC19" s="500"/>
      <c r="AD19" s="1155">
        <v>20</v>
      </c>
    </row>
    <row customHeight="1" ht="21">
      <c r="A20" s="1363" t="s">
        <v>176</v>
      </c>
      <c r="B20" s="1363" t="s">
        <v>177</v>
      </c>
      <c r="C20" s="1363" t="s">
        <v>178</v>
      </c>
      <c r="D20" s="1363" t="s">
        <v>179</v>
      </c>
      <c r="E20" s="1363"/>
      <c r="F20" s="1365"/>
      <c r="G20" s="1365"/>
      <c r="H20" s="1365"/>
      <c r="I20" s="1290"/>
      <c r="J20" s="352"/>
      <c r="K20" s="353"/>
      <c r="L20" s="1293" t="str">
        <f>INDEX(PT_DIFFERENTIATION_NUM_TER,MATCH(B19,PT_DIFFERENTIATION_TER_ID,0))</f>
        <v>1.1</v>
      </c>
      <c r="M20" s="308" t="s">
        <v>403</v>
      </c>
      <c r="N20" s="300"/>
      <c r="O20" s="2606" t="str">
        <f>INDEX(PT_DIFFERENTIATION_TER,MATCH(B19,PT_DIFFERENTIATION_TER_ID,0))</f>
        <v>Территория 1</v>
      </c>
      <c r="P20" s="2606"/>
      <c r="Q20" s="2606"/>
      <c r="R20" s="2606"/>
      <c r="S20" s="2606"/>
      <c r="T20" s="2606"/>
      <c r="U20" s="2606"/>
      <c r="V20" s="2606"/>
      <c r="W20" s="2606"/>
      <c r="X20" s="1258" t="s">
        <v>404</v>
      </c>
      <c r="Z20" s="500"/>
      <c r="AA20" s="500" t="str">
        <f>IF(M20="","",M20)</f>
        <v>Территория действия тарифа</v>
      </c>
      <c r="AB20" s="500"/>
      <c r="AC20" s="500"/>
      <c r="AD20" s="1155">
        <v>20</v>
      </c>
    </row>
    <row customHeight="1" ht="24">
      <c r="A21" s="1363" t="s">
        <v>176</v>
      </c>
      <c r="B21" s="1363" t="s">
        <v>177</v>
      </c>
      <c r="C21" s="1363" t="s">
        <v>178</v>
      </c>
      <c r="D21" s="1363" t="s">
        <v>179</v>
      </c>
      <c r="E21" s="1363"/>
      <c r="F21" s="1365"/>
      <c r="G21" s="1365"/>
      <c r="H21" s="1365"/>
      <c r="I21" s="354"/>
      <c r="J21" s="352"/>
      <c r="K21" s="353"/>
      <c r="L21" s="1293" t="str">
        <f>INDEX(PT_DIFFERENTIATION_NUM_CS,MATCH(C19,PT_DIFFERENTIATION_CS_ID,0))</f>
        <v>1.1.1</v>
      </c>
      <c r="M21" s="309" t="s">
        <v>405</v>
      </c>
      <c r="N21" s="300"/>
      <c r="O21" s="2606" t="str">
        <f>INDEX(PT_DIFFERENTIATION_CS,MATCH(C19,PT_DIFFERENTIATION_CS_ID,0))</f>
        <v>без дифференциации</v>
      </c>
      <c r="P21" s="2606"/>
      <c r="Q21" s="2606"/>
      <c r="R21" s="2606"/>
      <c r="S21" s="2606"/>
      <c r="T21" s="2606"/>
      <c r="U21" s="2606"/>
      <c r="V21" s="2606"/>
      <c r="W21" s="2606"/>
      <c r="X21" s="1258" t="s">
        <v>406</v>
      </c>
      <c r="Z21" s="500"/>
      <c r="AA21" s="500" t="str">
        <f>IF(M21="","",M21)</f>
        <v>Наименование системы теплоснабжения </v>
      </c>
      <c r="AB21" s="500"/>
      <c r="AC21" s="500"/>
      <c r="AD21" s="1155">
        <v>23</v>
      </c>
    </row>
    <row customHeight="1" ht="21">
      <c r="A22" s="1363" t="s">
        <v>176</v>
      </c>
      <c r="B22" s="1363" t="s">
        <v>177</v>
      </c>
      <c r="C22" s="1363" t="s">
        <v>178</v>
      </c>
      <c r="D22" s="1363" t="s">
        <v>179</v>
      </c>
      <c r="E22" s="1363"/>
      <c r="F22" s="1365"/>
      <c r="G22" s="1365"/>
      <c r="H22" s="1365"/>
      <c r="I22" s="354"/>
      <c r="J22" s="352"/>
      <c r="K22" s="353"/>
      <c r="L22" s="1293" t="str">
        <f>INDEX(PT_DIFFERENTIATION_NUM_IST_TE,MATCH(D19,PT_DIFFERENTIATION_IST_TE_ID,0))</f>
        <v>1.1.1.1</v>
      </c>
      <c r="M22" s="310" t="s">
        <v>407</v>
      </c>
      <c r="N22" s="300"/>
      <c r="O22" s="2606" t="str">
        <f>INDEX(PT_DIFFERENTIATION_IST_TE,MATCH(D19,PT_DIFFERENTIATION_IST_TE_ID,0))</f>
        <v>без дифференциации</v>
      </c>
      <c r="P22" s="2606"/>
      <c r="Q22" s="2606"/>
      <c r="R22" s="2606"/>
      <c r="S22" s="2606"/>
      <c r="T22" s="2606"/>
      <c r="U22" s="2606"/>
      <c r="V22" s="2606"/>
      <c r="W22" s="2606"/>
      <c r="X22" s="1258" t="s">
        <v>408</v>
      </c>
      <c r="Z22" s="500"/>
      <c r="AA22" s="500" t="str">
        <f>IF(M22="","",M22)</f>
        <v>Источник тепловой энергии  </v>
      </c>
      <c r="AB22" s="500"/>
      <c r="AC22" s="500"/>
      <c r="AD22" s="1155">
        <v>20</v>
      </c>
    </row>
    <row customHeight="1" ht="96.75">
      <c r="A23" s="1363" t="s">
        <v>176</v>
      </c>
      <c r="B23" s="1363" t="s">
        <v>177</v>
      </c>
      <c r="C23" s="1363" t="s">
        <v>178</v>
      </c>
      <c r="D23" s="1363" t="s">
        <v>179</v>
      </c>
      <c r="E23" s="1363"/>
      <c r="F23" s="2607" t="str">
        <f>L22&amp;".1"</f>
        <v>1.1.1.1.1</v>
      </c>
      <c r="I23" s="2257">
        <v>1</v>
      </c>
      <c r="J23" s="1291"/>
      <c r="K23" s="356"/>
      <c r="L23" s="1293" t="str">
        <f>$F$23</f>
        <v>1.1.1.1.1</v>
      </c>
      <c r="M23" s="285" t="s">
        <v>410</v>
      </c>
      <c r="N23" s="300"/>
      <c r="O23" s="2305"/>
      <c r="P23" s="2305"/>
      <c r="Q23" s="2305"/>
      <c r="R23" s="2305"/>
      <c r="S23" s="2305"/>
      <c r="T23" s="2305"/>
      <c r="U23" s="2305"/>
      <c r="V23" s="2305"/>
      <c r="W23" s="2305"/>
      <c r="X23" s="1258" t="s">
        <v>411</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176</v>
      </c>
      <c r="B24" s="1363" t="s">
        <v>177</v>
      </c>
      <c r="C24" s="1363" t="s">
        <v>178</v>
      </c>
      <c r="D24" s="1363" t="s">
        <v>179</v>
      </c>
      <c r="E24" s="1363"/>
      <c r="F24" s="2607"/>
      <c r="G24" s="2217" t="str">
        <f>F23&amp;".1"</f>
        <v>1.1.1.1.1.1</v>
      </c>
      <c r="I24" s="2257"/>
      <c r="J24" s="2257">
        <v>1</v>
      </c>
      <c r="K24" s="357"/>
      <c r="L24" s="1293" t="str">
        <f>$G$24</f>
        <v>1.1.1.1.1.1</v>
      </c>
      <c r="M24" s="286" t="s">
        <v>413</v>
      </c>
      <c r="N24" s="300"/>
      <c r="O24" s="2245"/>
      <c r="P24" s="2246"/>
      <c r="Q24" s="2246"/>
      <c r="R24" s="2246"/>
      <c r="S24" s="2246"/>
      <c r="T24" s="2246"/>
      <c r="U24" s="2246"/>
      <c r="V24" s="2246"/>
      <c r="W24" s="2247"/>
      <c r="X24" s="1258" t="s">
        <v>414</v>
      </c>
      <c r="Z24" s="500"/>
      <c r="AA24" s="500" t="str">
        <f>IF(M24="","",M24)</f>
        <v>Группа потребителей</v>
      </c>
      <c r="AB24" s="500"/>
      <c r="AC24" s="500"/>
      <c r="AD24" s="1155">
        <v>82</v>
      </c>
    </row>
    <row customHeight="1" ht="11.549999999999999">
      <c r="A25" s="1363" t="s">
        <v>176</v>
      </c>
      <c r="B25" s="1363" t="s">
        <v>177</v>
      </c>
      <c r="C25" s="1363" t="s">
        <v>178</v>
      </c>
      <c r="D25" s="1363" t="s">
        <v>179</v>
      </c>
      <c r="E25" s="1363"/>
      <c r="F25" s="2607"/>
      <c r="G25" s="2217"/>
      <c r="H25" s="2217" t="str">
        <f>G24&amp;".1"</f>
        <v>1.1.1.1.1.1.1</v>
      </c>
      <c r="I25" s="2257"/>
      <c r="J25" s="2257"/>
      <c r="K25" s="357">
        <v>1</v>
      </c>
      <c r="L25" s="1293" t="str">
        <f>$H$25</f>
        <v>1.1.1.1.1.1.1</v>
      </c>
      <c r="M25" s="1347"/>
      <c r="N25" s="300"/>
      <c r="O25" s="751"/>
      <c r="P25" s="325"/>
      <c r="Q25" s="751"/>
      <c r="R25" s="1257"/>
      <c r="S25" s="2602"/>
      <c r="T25" s="2107" t="s">
        <v>66</v>
      </c>
      <c r="U25" s="2602"/>
      <c r="V25" s="2107" t="s">
        <v>19</v>
      </c>
      <c r="W25" s="325"/>
      <c r="X25" s="2253" t="s">
        <v>416</v>
      </c>
      <c r="Y25" s="511">
        <f>STRCHECKDATE(O26:W26)</f>
      </c>
      <c r="Z25" s="500"/>
      <c r="AA25" s="500" t="str">
        <f>IF(M25="","",M25)</f>
        <v/>
      </c>
      <c r="AB25" s="500"/>
      <c r="AC25" s="500"/>
      <c r="AD25" s="1155">
        <v>11</v>
      </c>
    </row>
    <row customHeight="1" ht="11.549999999999999">
      <c r="A26" s="1363" t="s">
        <v>176</v>
      </c>
      <c r="B26" s="1363" t="s">
        <v>177</v>
      </c>
      <c r="C26" s="1363" t="s">
        <v>178</v>
      </c>
      <c r="D26" s="1363" t="s">
        <v>179</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176</v>
      </c>
      <c r="B27" s="1363" t="s">
        <v>177</v>
      </c>
      <c r="C27" s="1363" t="s">
        <v>178</v>
      </c>
      <c r="D27" s="1363" t="s">
        <v>179</v>
      </c>
      <c r="E27" s="1363"/>
      <c r="F27" s="2607"/>
      <c r="G27" s="2217"/>
      <c r="I27" s="2257"/>
      <c r="J27" s="2257"/>
      <c r="K27" s="356"/>
      <c r="L27" s="1278"/>
      <c r="M27" s="288" t="s">
        <v>417</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176</v>
      </c>
      <c r="B28" s="1363" t="s">
        <v>177</v>
      </c>
      <c r="C28" s="1363" t="s">
        <v>178</v>
      </c>
      <c r="D28" s="1363" t="s">
        <v>179</v>
      </c>
      <c r="E28" s="1363"/>
      <c r="F28" s="2607"/>
      <c r="I28" s="2257"/>
      <c r="J28" s="1291"/>
      <c r="K28" s="356"/>
      <c r="L28" s="1278"/>
      <c r="M28" s="287" t="s">
        <v>418</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176</v>
      </c>
      <c r="B29" s="1363" t="s">
        <v>177</v>
      </c>
      <c r="C29" s="1363" t="s">
        <v>178</v>
      </c>
      <c r="D29" s="1363" t="s">
        <v>179</v>
      </c>
      <c r="E29" s="1363"/>
      <c r="F29" s="1365"/>
      <c r="G29" s="1365"/>
      <c r="H29" s="537"/>
      <c r="I29" s="360"/>
      <c r="J29" s="375"/>
      <c r="K29" s="355"/>
      <c r="L29" s="1278"/>
      <c r="M29" s="365" t="s">
        <v>419</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176</v>
      </c>
      <c r="B30" s="1363" t="s">
        <v>177</v>
      </c>
      <c r="C30" s="1363" t="s">
        <v>178</v>
      </c>
      <c r="D30" s="1363"/>
      <c r="E30" s="1363" t="s">
        <v>594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176</v>
      </c>
      <c r="B31" s="1363" t="s">
        <v>177</v>
      </c>
      <c r="C31" s="1363"/>
      <c r="D31" s="1363"/>
      <c r="E31" s="1363" t="s">
        <v>2238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2239</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171</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811</v>
      </c>
      <c r="M35" s="2285" t="s">
        <v>2240</v>
      </c>
      <c r="N35" s="2285"/>
      <c r="O35" s="2285"/>
      <c r="P35" s="2285"/>
      <c r="Q35" s="2285"/>
      <c r="R35" s="2285"/>
      <c r="S35" s="2285"/>
      <c r="T35" s="2285"/>
      <c r="U35" s="2285"/>
      <c r="V35" s="2285"/>
      <c r="W35" s="2285"/>
      <c r="X35" s="2285"/>
      <c r="AD35" s="1155">
        <v>27</v>
      </c>
    </row>
    <row customHeight="1" ht="109.19999999999999">
      <c r="H36" s="537"/>
      <c r="I36" s="1303"/>
      <c r="M36" s="2285" t="s">
        <v>2241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B109B8-49BE-B728-8DE8-5C445A55C4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52A51B-9AEC-8A12-5446-F90F5FDBB1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96149C-2FA8-AF88-D118-96732BCD17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40F68A-4BF8-1F2F-E11E-1A4635288D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B196B5-4358-01C8-1AC9-A0EE161B97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CAB116-802E-DE38-F843-3CEF3A362422}"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305</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"ХТК"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306</v>
      </c>
      <c r="E8" s="2205"/>
      <c r="F8" s="2205"/>
      <c r="G8" s="2208" t="s">
        <v>307</v>
      </c>
      <c r="J8" s="455">
        <v>11</v>
      </c>
    </row>
    <row customHeight="1" ht="11.549999999999999">
      <c r="A9" s="457"/>
      <c r="B9" s="502"/>
      <c r="C9" s="457"/>
      <c r="D9" s="472" t="s">
        <v>88</v>
      </c>
      <c r="E9" s="446" t="s">
        <v>308</v>
      </c>
      <c r="F9" s="446" t="s">
        <v>309</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310</v>
      </c>
      <c r="F11" s="1011" t="str">
        <f>IF(region_name="","",region_name)</f>
        <v>Мурманская область</v>
      </c>
      <c r="G11" s="1012" t="s">
        <v>311</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312</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313</v>
      </c>
      <c r="E14" s="1010" t="s">
        <v>314</v>
      </c>
      <c r="F14" s="1011" t="str">
        <f>IF(inn="","",inn)</f>
        <v>5101360369</v>
      </c>
      <c r="G14" s="1012" t="s">
        <v>315</v>
      </c>
      <c r="H14" s="475"/>
      <c r="J14" s="455">
        <v>0</v>
      </c>
    </row>
    <row customHeight="1" ht="22.5" hidden="1">
      <c r="A15" s="457"/>
      <c r="B15" s="502"/>
      <c r="C15" s="457"/>
      <c r="D15" s="1009" t="s">
        <v>316</v>
      </c>
      <c r="E15" s="1010" t="s">
        <v>317</v>
      </c>
      <c r="F15" s="1011" t="str">
        <f>IF(kpp="","",kpp)</f>
        <v>510301001</v>
      </c>
      <c r="G15" s="1012" t="s">
        <v>318</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319</v>
      </c>
      <c r="B19" s="502"/>
      <c r="C19" s="2213"/>
      <c r="D19" s="445" t="str">
        <f>A19</f>
        <v>5.1</v>
      </c>
      <c r="E19" s="442" t="s">
        <v>320</v>
      </c>
      <c r="F19" s="443" t="s">
        <v>312</v>
      </c>
      <c r="G19" s="444" t="s">
        <v>321</v>
      </c>
      <c r="H19" s="475"/>
      <c r="I19" s="852"/>
      <c r="J19" s="455">
        <v>0</v>
      </c>
    </row>
    <row customHeight="1" ht="24" hidden="1">
      <c r="A20" s="2202"/>
      <c r="B20" s="502"/>
      <c r="C20" s="2213"/>
      <c r="D20" s="440" t="str">
        <f>D19&amp;".1"</f>
        <v>5.1.1</v>
      </c>
      <c r="E20" s="439" t="s">
        <v>322</v>
      </c>
      <c r="F20" s="881" t="s">
        <v>28</v>
      </c>
      <c r="G20" s="474"/>
      <c r="H20" s="475"/>
      <c r="I20" s="852"/>
      <c r="J20" s="455">
        <v>0</v>
      </c>
    </row>
    <row customHeight="1" ht="22.5" hidden="1">
      <c r="A21" s="2202"/>
      <c r="B21" s="502"/>
      <c r="C21" s="2213"/>
      <c r="D21" s="440" t="str">
        <f>D19&amp;".2"</f>
        <v>5.1.2</v>
      </c>
      <c r="E21" s="439" t="s">
        <v>323</v>
      </c>
      <c r="F21" s="1733" t="s">
        <v>28</v>
      </c>
      <c r="G21" s="444" t="s">
        <v>324</v>
      </c>
      <c r="H21" s="475"/>
      <c r="I21" s="852"/>
      <c r="J21" s="455">
        <v>0</v>
      </c>
    </row>
    <row customHeight="1" ht="22.5" hidden="1">
      <c r="A22" s="2202"/>
      <c r="B22" s="502"/>
      <c r="C22" s="2213"/>
      <c r="D22" s="440" t="str">
        <f>D19&amp;".3"</f>
        <v>5.1.3</v>
      </c>
      <c r="E22" s="439" t="s">
        <v>325</v>
      </c>
      <c r="F22" s="881" t="s">
        <v>28</v>
      </c>
      <c r="G22" s="474"/>
      <c r="H22" s="475"/>
      <c r="I22" s="852"/>
      <c r="J22" s="455">
        <v>0</v>
      </c>
    </row>
    <row customHeight="1" ht="22.5" hidden="1">
      <c r="A23" s="2202"/>
      <c r="B23" s="502"/>
      <c r="C23" s="2213"/>
      <c r="D23" s="440" t="str">
        <f>D19&amp;".4"</f>
        <v>5.1.4</v>
      </c>
      <c r="E23" s="439" t="s">
        <v>326</v>
      </c>
      <c r="F23" s="881" t="s">
        <v>28</v>
      </c>
      <c r="G23" s="444" t="s">
        <v>327</v>
      </c>
      <c r="H23" s="475"/>
      <c r="I23" s="852"/>
      <c r="J23" s="455">
        <v>0</v>
      </c>
    </row>
    <row customHeight="1" ht="22.5" hidden="1">
      <c r="A24" s="1978"/>
      <c r="B24" s="502"/>
      <c r="C24" s="492"/>
      <c r="D24" s="467"/>
      <c r="E24" s="1168" t="s">
        <v>328</v>
      </c>
      <c r="F24" s="468"/>
      <c r="G24" s="469"/>
      <c r="H24" s="475"/>
      <c r="I24" s="852"/>
      <c r="J24" s="455">
        <v>0</v>
      </c>
    </row>
    <row s="501" customFormat="1" customHeight="1" ht="24.75" hidden="1">
      <c r="A25" s="457"/>
      <c r="B25" s="502"/>
      <c r="C25" s="502"/>
      <c r="D25" s="1006" t="s">
        <v>90</v>
      </c>
      <c r="E25" s="1008" t="s">
        <v>329</v>
      </c>
      <c r="F25" s="1013" t="s">
        <v>312</v>
      </c>
      <c r="G25" s="1008"/>
      <c r="J25" s="501">
        <v>0</v>
      </c>
    </row>
    <row s="501" customFormat="1" customHeight="1" ht="11.25" hidden="1">
      <c r="A26" s="457"/>
      <c r="B26" s="502"/>
      <c r="C26" s="502"/>
      <c r="D26" s="1006" t="s">
        <v>330</v>
      </c>
      <c r="E26" s="1007" t="s">
        <v>331</v>
      </c>
      <c r="F26" s="1013" t="s">
        <v>312</v>
      </c>
      <c r="G26" s="1008"/>
      <c r="J26" s="501">
        <v>0</v>
      </c>
    </row>
    <row s="501" customFormat="1" customHeight="1" ht="11.25" hidden="1">
      <c r="A27" s="457"/>
      <c r="B27" s="502"/>
      <c r="C27" s="502"/>
      <c r="D27" s="1006" t="s">
        <v>332</v>
      </c>
      <c r="E27" s="1014" t="s">
        <v>333</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334</v>
      </c>
      <c r="E28" s="1014" t="s">
        <v>335</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336</v>
      </c>
      <c r="E29" s="1014" t="s">
        <v>337</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338</v>
      </c>
      <c r="E30" s="1007" t="s">
        <v>339</v>
      </c>
      <c r="F30" s="1015"/>
      <c r="G30" s="1008"/>
      <c r="J30" s="501">
        <v>0</v>
      </c>
    </row>
    <row s="501" customFormat="1" customHeight="1" ht="11.25" hidden="1">
      <c r="A31" s="457"/>
      <c r="B31" s="502"/>
      <c r="C31" s="502"/>
      <c r="D31" s="1006" t="s">
        <v>340</v>
      </c>
      <c r="E31" s="1007" t="s">
        <v>341</v>
      </c>
      <c r="F31" s="1015"/>
      <c r="G31" s="1008"/>
      <c r="J31" s="501">
        <v>0</v>
      </c>
    </row>
    <row s="501" customFormat="1" customHeight="1" ht="11.25" hidden="1">
      <c r="A32" s="457"/>
      <c r="B32" s="502"/>
      <c r="C32" s="502"/>
      <c r="D32" s="1006" t="s">
        <v>342</v>
      </c>
      <c r="E32" s="1007" t="s">
        <v>343</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312</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344</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344</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312</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345</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346</v>
      </c>
      <c r="H44" s="475"/>
      <c r="J44" s="455">
        <v>22</v>
      </c>
    </row>
    <row customHeight="1" ht="23.25">
      <c r="A45" s="457"/>
      <c r="B45" s="502"/>
      <c r="C45" s="457"/>
      <c r="D45" s="440">
        <f>D44+1</f>
        <v>12</v>
      </c>
      <c r="E45" s="438" t="s">
        <v>347</v>
      </c>
      <c r="F45" s="443" t="s">
        <v>312</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348</v>
      </c>
      <c r="H46" s="475"/>
      <c r="J46" s="455">
        <v>23</v>
      </c>
    </row>
    <row customHeight="1" ht="24">
      <c r="A47" s="2202"/>
      <c r="B47" s="502"/>
      <c r="C47" s="492"/>
      <c r="D47" s="440" t="str">
        <f>D45&amp;".2"</f>
        <v>12.2</v>
      </c>
      <c r="E47" s="442" t="s">
        <v>349</v>
      </c>
      <c r="F47" s="490"/>
      <c r="G47" s="437" t="s">
        <v>350</v>
      </c>
      <c r="H47" s="475"/>
      <c r="J47" s="455">
        <v>23</v>
      </c>
    </row>
    <row customHeight="1" ht="24">
      <c r="A48" s="2202"/>
      <c r="B48" s="502"/>
      <c r="C48" s="492"/>
      <c r="D48" s="440" t="str">
        <f>D45&amp;".3"</f>
        <v>12.3</v>
      </c>
      <c r="E48" s="442" t="s">
        <v>351</v>
      </c>
      <c r="F48" s="490"/>
      <c r="G48" s="437" t="s">
        <v>352</v>
      </c>
      <c r="H48" s="475"/>
      <c r="J48" s="455">
        <v>23</v>
      </c>
    </row>
    <row customHeight="1" ht="24">
      <c r="A49" s="2202"/>
      <c r="B49" s="502"/>
      <c r="C49" s="492"/>
      <c r="D49" s="440" t="str">
        <f>IF(TEMPLATE_SPHERE="TKO",D45&amp;".0",D45&amp;".4")</f>
        <v>12.4</v>
      </c>
      <c r="E49" s="436" t="s">
        <v>353</v>
      </c>
      <c r="F49" s="1685"/>
      <c r="G49" s="1762" t="s">
        <v>354</v>
      </c>
      <c r="H49" s="475"/>
      <c r="J49" s="455">
        <v>23</v>
      </c>
    </row>
    <row customHeight="1" ht="24">
      <c r="A50" s="457"/>
      <c r="B50" s="502"/>
      <c r="C50" s="457"/>
      <c r="D50" s="467"/>
      <c r="E50" s="415" t="s">
        <v>355</v>
      </c>
      <c r="F50" s="468"/>
      <c r="G50" s="1762" t="s">
        <v>356</v>
      </c>
      <c r="H50" s="476"/>
      <c r="J50" s="455">
        <v>23</v>
      </c>
    </row>
    <row customHeight="1" ht="24">
      <c r="A51" s="858"/>
      <c r="B51" s="502"/>
      <c r="C51" s="492"/>
      <c r="D51" s="440">
        <f>D45+1</f>
        <v>13</v>
      </c>
      <c r="E51" s="528" t="s">
        <v>357</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F591AE-E888-C349-1808-1C35CE49F2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BE2A4D-F0E8-1948-66A2-5D66415AE5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A9BFE8-12E8-4801-EDE8-969DB0FCC7D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8B61EF-8693-AB41-60A9-310167357B7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2242</v>
      </c>
      <c r="B1" s="2616" t="s">
        <v>2243</v>
      </c>
      <c r="C1" s="2617" t="s">
        <v>2244</v>
      </c>
      <c r="D1" s="2618"/>
      <c r="E1" s="836" t="s">
        <v>2245</v>
      </c>
    </row>
    <row customHeight="1" ht="11.25">
      <c r="A2" s="2619"/>
      <c r="B2" s="765" t="s">
        <v>26</v>
      </c>
      <c r="C2" s="753"/>
      <c r="D2" s="764"/>
      <c r="E2" s="836"/>
    </row>
    <row customHeight="1" ht="11.25">
      <c r="A3" s="2620"/>
      <c r="B3" s="2621" t="s">
        <v>33</v>
      </c>
      <c r="C3" s="753"/>
      <c r="D3" s="764"/>
      <c r="E3" s="836"/>
    </row>
    <row customHeight="1" ht="11.25">
      <c r="A4" s="2622"/>
      <c r="B4" s="766" t="s">
        <v>1670</v>
      </c>
      <c r="C4" s="753"/>
      <c r="D4" s="764"/>
      <c r="E4" s="836"/>
    </row>
    <row customHeight="1" ht="11.25">
      <c r="A5" s="2623"/>
      <c r="B5" s="766" t="s">
        <v>1664</v>
      </c>
      <c r="C5" s="2624" t="s">
        <v>2009</v>
      </c>
      <c r="D5" s="2625" t="s">
        <v>2246</v>
      </c>
      <c r="E5" s="836"/>
    </row>
    <row s="1850" customFormat="1" customHeight="1" ht="11.25">
      <c r="A6" s="2626"/>
      <c r="B6" s="766" t="s">
        <v>1674</v>
      </c>
      <c r="C6" s="753"/>
      <c r="D6" s="764"/>
      <c r="E6" s="836"/>
    </row>
    <row customHeight="1" ht="11.25">
      <c r="A7" s="2627"/>
      <c r="B7" s="766" t="s">
        <v>1681</v>
      </c>
      <c r="C7" s="753"/>
      <c r="D7" s="764"/>
      <c r="E7" s="836"/>
    </row>
    <row customHeight="1" ht="11.25">
      <c r="A8" s="756"/>
      <c r="B8" s="766" t="s">
        <v>1677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EDB588-18EC-768F-0FB8-2FF42FE208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A2D538-D8FB-FDA8-5F2A-2E1FB17626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21AB8-7818-D648-4E38-F872AC051A56}" mc:Ignorable="x14ac xr xr2 xr3">
  <sheetPr>
    <tabColor rgb="FFFFCC99"/>
  </sheetPr>
  <dimension ref="A1:I203"/>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2247</v>
      </c>
      <c r="B1" s="68" t="s">
        <v>2248</v>
      </c>
      <c r="C1" s="68" t="s">
        <v>2249</v>
      </c>
      <c r="D1" s="68" t="s">
        <v>2250</v>
      </c>
      <c r="E1" s="68" t="s">
        <v>2251</v>
      </c>
      <c r="F1" s="68" t="s">
        <v>2252</v>
      </c>
      <c r="G1" s="68" t="s">
        <v>2253</v>
      </c>
      <c r="H1" s="68" t="s">
        <v>2254</v>
      </c>
      <c r="I1" s="68" t="s">
        <v>2255</v>
      </c>
    </row>
    <row customHeight="1" ht="11.25">
      <c r="A2" s="1850" t="s">
        <v>2256</v>
      </c>
      <c r="B2" s="1850" t="s">
        <v>16</v>
      </c>
      <c r="C2" s="1850" t="s">
        <v>2257</v>
      </c>
      <c r="D2" s="1850" t="s">
        <v>2258</v>
      </c>
      <c r="E2" s="1850" t="s">
        <v>2259</v>
      </c>
      <c r="F2" s="1850" t="s">
        <v>2260</v>
      </c>
      <c r="G2" s="1850" t="s">
        <v>2261</v>
      </c>
      <c r="H2" s="1850" t="s">
        <v>28</v>
      </c>
      <c r="I2" s="1850" t="s">
        <v>815</v>
      </c>
    </row>
    <row customHeight="1" ht="11.25">
      <c r="A3" s="1850" t="s">
        <v>2256</v>
      </c>
      <c r="B3" s="1850" t="s">
        <v>16</v>
      </c>
      <c r="C3" s="1850" t="s">
        <v>2262</v>
      </c>
      <c r="D3" s="1850" t="s">
        <v>2258</v>
      </c>
      <c r="E3" s="1850" t="s">
        <v>2259</v>
      </c>
      <c r="F3" s="1850" t="s">
        <v>2263</v>
      </c>
      <c r="G3" s="1850" t="s">
        <v>2264</v>
      </c>
      <c r="H3" s="1850" t="s">
        <v>28</v>
      </c>
      <c r="I3" s="1850" t="s">
        <v>815</v>
      </c>
    </row>
    <row customHeight="1" ht="11.25">
      <c r="A4" s="1850" t="s">
        <v>2256</v>
      </c>
      <c r="B4" s="1850" t="s">
        <v>16</v>
      </c>
      <c r="C4" s="1850" t="s">
        <v>2265</v>
      </c>
      <c r="D4" s="1850" t="s">
        <v>2266</v>
      </c>
      <c r="E4" s="1850" t="s">
        <v>2267</v>
      </c>
      <c r="F4" s="1850" t="s">
        <v>2268</v>
      </c>
      <c r="G4" s="1850" t="s">
        <v>28</v>
      </c>
      <c r="H4" s="1850" t="s">
        <v>28</v>
      </c>
      <c r="I4" s="1850" t="s">
        <v>815</v>
      </c>
    </row>
    <row customHeight="1" ht="11.25">
      <c r="A5" s="1850" t="s">
        <v>2256</v>
      </c>
      <c r="B5" s="1850" t="s">
        <v>16</v>
      </c>
      <c r="C5" s="1850" t="s">
        <v>2269</v>
      </c>
      <c r="D5" s="1850" t="s">
        <v>2270</v>
      </c>
      <c r="E5" s="1850" t="s">
        <v>2271</v>
      </c>
      <c r="F5" s="1850" t="s">
        <v>2272</v>
      </c>
      <c r="G5" s="1850" t="s">
        <v>2273</v>
      </c>
      <c r="H5" s="1850" t="s">
        <v>28</v>
      </c>
      <c r="I5" s="1850" t="s">
        <v>815</v>
      </c>
    </row>
    <row customHeight="1" ht="11.25">
      <c r="A6" s="1850" t="s">
        <v>2256</v>
      </c>
      <c r="B6" s="1850" t="s">
        <v>16</v>
      </c>
      <c r="C6" s="1850" t="s">
        <v>2274</v>
      </c>
      <c r="D6" s="1850" t="s">
        <v>2275</v>
      </c>
      <c r="E6" s="1850" t="s">
        <v>2276</v>
      </c>
      <c r="F6" s="1850" t="s">
        <v>2277</v>
      </c>
      <c r="G6" s="1850" t="s">
        <v>28</v>
      </c>
      <c r="H6" s="1850" t="s">
        <v>28</v>
      </c>
      <c r="I6" s="1850" t="s">
        <v>815</v>
      </c>
    </row>
    <row customHeight="1" ht="11.25">
      <c r="A7" s="1850" t="s">
        <v>2256</v>
      </c>
      <c r="B7" s="1850" t="s">
        <v>16</v>
      </c>
      <c r="C7" s="1850" t="s">
        <v>2278</v>
      </c>
      <c r="D7" s="1850" t="s">
        <v>2279</v>
      </c>
      <c r="E7" s="1850" t="s">
        <v>2280</v>
      </c>
      <c r="F7" s="1850" t="s">
        <v>2281</v>
      </c>
      <c r="G7" s="1850" t="s">
        <v>2282</v>
      </c>
      <c r="H7" s="1850" t="s">
        <v>28</v>
      </c>
      <c r="I7" s="1850" t="s">
        <v>815</v>
      </c>
    </row>
    <row customHeight="1" ht="11.25">
      <c r="A8" s="1850" t="s">
        <v>2256</v>
      </c>
      <c r="B8" s="1850" t="s">
        <v>16</v>
      </c>
      <c r="C8" s="1850" t="s">
        <v>2283</v>
      </c>
      <c r="D8" s="1850" t="s">
        <v>2284</v>
      </c>
      <c r="E8" s="1850" t="s">
        <v>2285</v>
      </c>
      <c r="F8" s="1850" t="s">
        <v>2286</v>
      </c>
      <c r="G8" s="1850" t="s">
        <v>28</v>
      </c>
      <c r="H8" s="1850" t="s">
        <v>28</v>
      </c>
      <c r="I8" s="1850" t="s">
        <v>815</v>
      </c>
    </row>
    <row customHeight="1" ht="11.25">
      <c r="A9" s="1850" t="s">
        <v>2256</v>
      </c>
      <c r="B9" s="1850" t="s">
        <v>16</v>
      </c>
      <c r="C9" s="1850" t="s">
        <v>2287</v>
      </c>
      <c r="D9" s="1850" t="s">
        <v>2288</v>
      </c>
      <c r="E9" s="1850" t="s">
        <v>2289</v>
      </c>
      <c r="F9" s="1850" t="s">
        <v>2290</v>
      </c>
      <c r="G9" s="1850" t="s">
        <v>28</v>
      </c>
      <c r="H9" s="1850" t="s">
        <v>28</v>
      </c>
      <c r="I9" s="1850" t="s">
        <v>815</v>
      </c>
    </row>
    <row customHeight="1" ht="11.25">
      <c r="A10" s="1850" t="s">
        <v>2256</v>
      </c>
      <c r="B10" s="1850" t="s">
        <v>16</v>
      </c>
      <c r="C10" s="1850" t="s">
        <v>2291</v>
      </c>
      <c r="D10" s="1850" t="s">
        <v>2292</v>
      </c>
      <c r="E10" s="1850" t="s">
        <v>2293</v>
      </c>
      <c r="F10" s="1850" t="s">
        <v>2290</v>
      </c>
      <c r="G10" s="1850" t="s">
        <v>2294</v>
      </c>
      <c r="H10" s="1850" t="s">
        <v>28</v>
      </c>
      <c r="I10" s="1850" t="s">
        <v>815</v>
      </c>
    </row>
    <row customHeight="1" ht="11.25">
      <c r="A11" s="1850" t="s">
        <v>2256</v>
      </c>
      <c r="B11" s="1850" t="s">
        <v>16</v>
      </c>
      <c r="C11" s="1850" t="s">
        <v>2295</v>
      </c>
      <c r="D11" s="1850" t="s">
        <v>2296</v>
      </c>
      <c r="E11" s="1850" t="s">
        <v>2297</v>
      </c>
      <c r="F11" s="1850" t="s">
        <v>2290</v>
      </c>
      <c r="G11" s="1850" t="s">
        <v>28</v>
      </c>
      <c r="H11" s="1850" t="s">
        <v>28</v>
      </c>
      <c r="I11" s="1850" t="s">
        <v>815</v>
      </c>
    </row>
    <row customHeight="1" ht="11.25">
      <c r="A12" s="1850" t="s">
        <v>2256</v>
      </c>
      <c r="B12" s="1850" t="s">
        <v>16</v>
      </c>
      <c r="C12" s="1850" t="s">
        <v>2298</v>
      </c>
      <c r="D12" s="1850" t="s">
        <v>2299</v>
      </c>
      <c r="E12" s="1850" t="s">
        <v>2300</v>
      </c>
      <c r="F12" s="1850" t="s">
        <v>2301</v>
      </c>
      <c r="G12" s="1850" t="s">
        <v>28</v>
      </c>
      <c r="H12" s="1850" t="s">
        <v>28</v>
      </c>
      <c r="I12" s="1850" t="s">
        <v>815</v>
      </c>
    </row>
    <row customHeight="1" ht="11.25">
      <c r="A13" s="1850" t="s">
        <v>2256</v>
      </c>
      <c r="B13" s="1850" t="s">
        <v>16</v>
      </c>
      <c r="C13" s="1850" t="s">
        <v>2302</v>
      </c>
      <c r="D13" s="1850" t="s">
        <v>2303</v>
      </c>
      <c r="E13" s="1850" t="s">
        <v>2304</v>
      </c>
      <c r="F13" s="1850" t="s">
        <v>2305</v>
      </c>
      <c r="G13" s="1850" t="s">
        <v>2306</v>
      </c>
      <c r="H13" s="1850" t="s">
        <v>28</v>
      </c>
      <c r="I13" s="1850" t="s">
        <v>815</v>
      </c>
    </row>
    <row customHeight="1" ht="11.25">
      <c r="A14" s="1850" t="s">
        <v>2256</v>
      </c>
      <c r="B14" s="1850" t="s">
        <v>16</v>
      </c>
      <c r="C14" s="1850" t="s">
        <v>2307</v>
      </c>
      <c r="D14" s="1850" t="s">
        <v>2308</v>
      </c>
      <c r="E14" s="1850" t="s">
        <v>2309</v>
      </c>
      <c r="F14" s="1850" t="s">
        <v>2310</v>
      </c>
      <c r="G14" s="1850" t="s">
        <v>28</v>
      </c>
      <c r="H14" s="1850" t="s">
        <v>28</v>
      </c>
      <c r="I14" s="1850" t="s">
        <v>815</v>
      </c>
    </row>
    <row customHeight="1" ht="11.25">
      <c r="A15" s="1850" t="s">
        <v>2256</v>
      </c>
      <c r="B15" s="1850" t="s">
        <v>16</v>
      </c>
      <c r="C15" s="1850" t="s">
        <v>13</v>
      </c>
      <c r="D15" s="1850" t="s">
        <v>46</v>
      </c>
      <c r="E15" s="1850" t="s">
        <v>49</v>
      </c>
      <c r="F15" s="1850" t="s">
        <v>51</v>
      </c>
      <c r="G15" s="1850" t="s">
        <v>2311</v>
      </c>
      <c r="H15" s="1850" t="s">
        <v>28</v>
      </c>
      <c r="I15" s="1850" t="s">
        <v>815</v>
      </c>
    </row>
    <row customHeight="1" ht="11.25">
      <c r="A16" s="1850" t="s">
        <v>2256</v>
      </c>
      <c r="B16" s="1850" t="s">
        <v>16</v>
      </c>
      <c r="C16" s="1850" t="s">
        <v>2312</v>
      </c>
      <c r="D16" s="1850" t="s">
        <v>2313</v>
      </c>
      <c r="E16" s="1850" t="s">
        <v>2314</v>
      </c>
      <c r="F16" s="1850" t="s">
        <v>2315</v>
      </c>
      <c r="G16" s="1850" t="s">
        <v>28</v>
      </c>
      <c r="H16" s="1850" t="s">
        <v>28</v>
      </c>
      <c r="I16" s="1850" t="s">
        <v>815</v>
      </c>
    </row>
    <row customHeight="1" ht="11.25">
      <c r="A17" s="1850" t="s">
        <v>2256</v>
      </c>
      <c r="B17" s="1850" t="s">
        <v>16</v>
      </c>
      <c r="C17" s="1850" t="s">
        <v>2316</v>
      </c>
      <c r="D17" s="1850" t="s">
        <v>2317</v>
      </c>
      <c r="E17" s="1850" t="s">
        <v>2318</v>
      </c>
      <c r="F17" s="1850" t="s">
        <v>2290</v>
      </c>
      <c r="G17" s="1850" t="s">
        <v>2319</v>
      </c>
      <c r="H17" s="1850" t="s">
        <v>28</v>
      </c>
      <c r="I17" s="1850" t="s">
        <v>815</v>
      </c>
    </row>
    <row customHeight="1" ht="11.25">
      <c r="A18" s="1850" t="s">
        <v>2256</v>
      </c>
      <c r="B18" s="1850" t="s">
        <v>16</v>
      </c>
      <c r="C18" s="1850" t="s">
        <v>2320</v>
      </c>
      <c r="D18" s="1850" t="s">
        <v>2321</v>
      </c>
      <c r="E18" s="1850" t="s">
        <v>2322</v>
      </c>
      <c r="F18" s="1850" t="s">
        <v>2323</v>
      </c>
      <c r="G18" s="1850" t="s">
        <v>28</v>
      </c>
      <c r="H18" s="1850" t="s">
        <v>28</v>
      </c>
      <c r="I18" s="1850" t="s">
        <v>815</v>
      </c>
    </row>
    <row customHeight="1" ht="11.25">
      <c r="A19" s="1850" t="s">
        <v>2256</v>
      </c>
      <c r="B19" s="1850" t="s">
        <v>16</v>
      </c>
      <c r="C19" s="1850" t="s">
        <v>2324</v>
      </c>
      <c r="D19" s="1850" t="s">
        <v>2325</v>
      </c>
      <c r="E19" s="1850" t="s">
        <v>2326</v>
      </c>
      <c r="F19" s="1850" t="s">
        <v>2290</v>
      </c>
      <c r="G19" s="1850" t="s">
        <v>28</v>
      </c>
      <c r="H19" s="1850" t="s">
        <v>28</v>
      </c>
      <c r="I19" s="1850" t="s">
        <v>815</v>
      </c>
    </row>
    <row customHeight="1" ht="11.25">
      <c r="A20" s="1850" t="s">
        <v>2256</v>
      </c>
      <c r="B20" s="1850" t="s">
        <v>16</v>
      </c>
      <c r="C20" s="1850" t="s">
        <v>2327</v>
      </c>
      <c r="D20" s="1850" t="s">
        <v>2328</v>
      </c>
      <c r="E20" s="1850" t="s">
        <v>2329</v>
      </c>
      <c r="F20" s="1850" t="s">
        <v>2330</v>
      </c>
      <c r="G20" s="1850" t="s">
        <v>28</v>
      </c>
      <c r="H20" s="1850" t="s">
        <v>28</v>
      </c>
      <c r="I20" s="1850" t="s">
        <v>815</v>
      </c>
    </row>
    <row customHeight="1" ht="11.25">
      <c r="A21" s="1850" t="s">
        <v>2256</v>
      </c>
      <c r="B21" s="1850" t="s">
        <v>16</v>
      </c>
      <c r="C21" s="1850" t="s">
        <v>2331</v>
      </c>
      <c r="D21" s="1850" t="s">
        <v>2332</v>
      </c>
      <c r="E21" s="1850" t="s">
        <v>2333</v>
      </c>
      <c r="F21" s="1850" t="s">
        <v>2290</v>
      </c>
      <c r="G21" s="1850" t="s">
        <v>2334</v>
      </c>
      <c r="H21" s="1850" t="s">
        <v>28</v>
      </c>
      <c r="I21" s="1850" t="s">
        <v>815</v>
      </c>
    </row>
    <row customHeight="1" ht="11.25">
      <c r="A22" s="1850" t="s">
        <v>2256</v>
      </c>
      <c r="B22" s="1850" t="s">
        <v>16</v>
      </c>
      <c r="C22" s="1850" t="s">
        <v>2335</v>
      </c>
      <c r="D22" s="1850" t="s">
        <v>2336</v>
      </c>
      <c r="E22" s="1850" t="s">
        <v>2337</v>
      </c>
      <c r="F22" s="1850" t="s">
        <v>2338</v>
      </c>
      <c r="G22" s="1850" t="s">
        <v>28</v>
      </c>
      <c r="H22" s="1850" t="s">
        <v>28</v>
      </c>
      <c r="I22" s="1850" t="s">
        <v>815</v>
      </c>
    </row>
    <row customHeight="1" ht="11.25">
      <c r="A23" s="1850" t="s">
        <v>2256</v>
      </c>
      <c r="B23" s="1850" t="s">
        <v>16</v>
      </c>
      <c r="C23" s="1850" t="s">
        <v>28</v>
      </c>
      <c r="D23" s="1850" t="s">
        <v>2339</v>
      </c>
      <c r="E23" s="1850" t="s">
        <v>2340</v>
      </c>
      <c r="F23" s="1850" t="s">
        <v>2290</v>
      </c>
      <c r="G23" s="1850" t="s">
        <v>28</v>
      </c>
      <c r="H23" s="1850" t="s">
        <v>28</v>
      </c>
      <c r="I23" s="1850" t="s">
        <v>815</v>
      </c>
    </row>
    <row customHeight="1" ht="11.25">
      <c r="A24" s="1850" t="s">
        <v>2256</v>
      </c>
      <c r="B24" s="1850" t="s">
        <v>16</v>
      </c>
      <c r="C24" s="1850" t="s">
        <v>2341</v>
      </c>
      <c r="D24" s="1850" t="s">
        <v>2342</v>
      </c>
      <c r="E24" s="1850" t="s">
        <v>2343</v>
      </c>
      <c r="F24" s="1850" t="s">
        <v>2344</v>
      </c>
      <c r="G24" s="1850" t="s">
        <v>28</v>
      </c>
      <c r="H24" s="1850" t="s">
        <v>28</v>
      </c>
      <c r="I24" s="1850" t="s">
        <v>815</v>
      </c>
    </row>
    <row customHeight="1" ht="11.25">
      <c r="A25" s="1850" t="s">
        <v>2256</v>
      </c>
      <c r="B25" s="1850" t="s">
        <v>16</v>
      </c>
      <c r="C25" s="1850" t="s">
        <v>2345</v>
      </c>
      <c r="D25" s="1850" t="s">
        <v>2346</v>
      </c>
      <c r="E25" s="1850" t="s">
        <v>2347</v>
      </c>
      <c r="F25" s="1850" t="s">
        <v>2344</v>
      </c>
      <c r="G25" s="1850" t="s">
        <v>2348</v>
      </c>
      <c r="H25" s="1850" t="s">
        <v>28</v>
      </c>
      <c r="I25" s="1850" t="s">
        <v>815</v>
      </c>
    </row>
    <row customHeight="1" ht="11.25">
      <c r="A26" s="1850" t="s">
        <v>2256</v>
      </c>
      <c r="B26" s="1850" t="s">
        <v>16</v>
      </c>
      <c r="C26" s="1850" t="s">
        <v>2349</v>
      </c>
      <c r="D26" s="1850" t="s">
        <v>2350</v>
      </c>
      <c r="E26" s="1850" t="s">
        <v>2351</v>
      </c>
      <c r="F26" s="1850" t="s">
        <v>2352</v>
      </c>
      <c r="G26" s="1850" t="s">
        <v>2353</v>
      </c>
      <c r="H26" s="1850" t="s">
        <v>28</v>
      </c>
      <c r="I26" s="1850" t="s">
        <v>815</v>
      </c>
    </row>
    <row customHeight="1" ht="11.25">
      <c r="A27" s="1850" t="s">
        <v>2256</v>
      </c>
      <c r="B27" s="1850" t="s">
        <v>16</v>
      </c>
      <c r="C27" s="1850" t="s">
        <v>2354</v>
      </c>
      <c r="D27" s="1850" t="s">
        <v>2355</v>
      </c>
      <c r="E27" s="1850" t="s">
        <v>2356</v>
      </c>
      <c r="F27" s="1850" t="s">
        <v>2305</v>
      </c>
      <c r="G27" s="1850" t="s">
        <v>28</v>
      </c>
      <c r="H27" s="1850" t="s">
        <v>28</v>
      </c>
      <c r="I27" s="1850" t="s">
        <v>815</v>
      </c>
    </row>
    <row customHeight="1" ht="11.25">
      <c r="A28" s="1850" t="s">
        <v>2256</v>
      </c>
      <c r="B28" s="1850" t="s">
        <v>16</v>
      </c>
      <c r="C28" s="1850" t="s">
        <v>2357</v>
      </c>
      <c r="D28" s="1850" t="s">
        <v>2358</v>
      </c>
      <c r="E28" s="1850" t="s">
        <v>2359</v>
      </c>
      <c r="F28" s="1850" t="s">
        <v>2360</v>
      </c>
      <c r="G28" s="1850" t="s">
        <v>28</v>
      </c>
      <c r="H28" s="1850" t="s">
        <v>28</v>
      </c>
      <c r="I28" s="1850" t="s">
        <v>815</v>
      </c>
    </row>
    <row customHeight="1" ht="11.25">
      <c r="A29" s="1850" t="s">
        <v>2256</v>
      </c>
      <c r="B29" s="1850" t="s">
        <v>16</v>
      </c>
      <c r="C29" s="1850" t="s">
        <v>2361</v>
      </c>
      <c r="D29" s="1850" t="s">
        <v>2362</v>
      </c>
      <c r="E29" s="1850" t="s">
        <v>2363</v>
      </c>
      <c r="F29" s="1850" t="s">
        <v>2277</v>
      </c>
      <c r="G29" s="1850" t="s">
        <v>28</v>
      </c>
      <c r="H29" s="1850" t="s">
        <v>28</v>
      </c>
      <c r="I29" s="1850" t="s">
        <v>815</v>
      </c>
    </row>
    <row customHeight="1" ht="11.25">
      <c r="A30" s="1850" t="s">
        <v>2256</v>
      </c>
      <c r="B30" s="1850" t="s">
        <v>16</v>
      </c>
      <c r="C30" s="1850" t="s">
        <v>2364</v>
      </c>
      <c r="D30" s="1850" t="s">
        <v>2365</v>
      </c>
      <c r="E30" s="1850" t="s">
        <v>2366</v>
      </c>
      <c r="F30" s="1850" t="s">
        <v>2268</v>
      </c>
      <c r="G30" s="1850" t="s">
        <v>28</v>
      </c>
      <c r="H30" s="1850" t="s">
        <v>28</v>
      </c>
      <c r="I30" s="1850" t="s">
        <v>815</v>
      </c>
    </row>
    <row customHeight="1" ht="11.25">
      <c r="A31" s="1850" t="s">
        <v>2256</v>
      </c>
      <c r="B31" s="1850" t="s">
        <v>16</v>
      </c>
      <c r="C31" s="1850" t="s">
        <v>2367</v>
      </c>
      <c r="D31" s="1850" t="s">
        <v>2368</v>
      </c>
      <c r="E31" s="1850" t="s">
        <v>2369</v>
      </c>
      <c r="F31" s="1850" t="s">
        <v>2290</v>
      </c>
      <c r="G31" s="1850" t="s">
        <v>28</v>
      </c>
      <c r="H31" s="1850" t="s">
        <v>28</v>
      </c>
      <c r="I31" s="1850" t="s">
        <v>815</v>
      </c>
    </row>
    <row customHeight="1" ht="11.25">
      <c r="A32" s="1850" t="s">
        <v>2256</v>
      </c>
      <c r="B32" s="1850" t="s">
        <v>16</v>
      </c>
      <c r="C32" s="1850" t="s">
        <v>2370</v>
      </c>
      <c r="D32" s="1850" t="s">
        <v>2371</v>
      </c>
      <c r="E32" s="1850" t="s">
        <v>2372</v>
      </c>
      <c r="F32" s="1850" t="s">
        <v>2352</v>
      </c>
      <c r="G32" s="1850" t="s">
        <v>28</v>
      </c>
      <c r="H32" s="1850" t="s">
        <v>28</v>
      </c>
      <c r="I32" s="1850" t="s">
        <v>815</v>
      </c>
    </row>
    <row customHeight="1" ht="11.25">
      <c r="A33" s="1850" t="s">
        <v>2256</v>
      </c>
      <c r="B33" s="1850" t="s">
        <v>16</v>
      </c>
      <c r="C33" s="1850" t="s">
        <v>2373</v>
      </c>
      <c r="D33" s="1850" t="s">
        <v>2374</v>
      </c>
      <c r="E33" s="1850" t="s">
        <v>2375</v>
      </c>
      <c r="F33" s="1850" t="s">
        <v>2352</v>
      </c>
      <c r="G33" s="1850" t="s">
        <v>2376</v>
      </c>
      <c r="H33" s="1850" t="s">
        <v>28</v>
      </c>
      <c r="I33" s="1850" t="s">
        <v>815</v>
      </c>
    </row>
    <row customHeight="1" ht="11.25">
      <c r="A34" s="1850" t="s">
        <v>2256</v>
      </c>
      <c r="B34" s="1850" t="s">
        <v>16</v>
      </c>
      <c r="C34" s="1850" t="s">
        <v>2377</v>
      </c>
      <c r="D34" s="1850" t="s">
        <v>2378</v>
      </c>
      <c r="E34" s="1850" t="s">
        <v>2379</v>
      </c>
      <c r="F34" s="1850" t="s">
        <v>2380</v>
      </c>
      <c r="G34" s="1850" t="s">
        <v>28</v>
      </c>
      <c r="H34" s="1850" t="s">
        <v>28</v>
      </c>
      <c r="I34" s="1850" t="s">
        <v>815</v>
      </c>
    </row>
    <row customHeight="1" ht="11.25">
      <c r="A35" s="1850" t="s">
        <v>2256</v>
      </c>
      <c r="B35" s="1850" t="s">
        <v>16</v>
      </c>
      <c r="C35" s="1850" t="s">
        <v>2381</v>
      </c>
      <c r="D35" s="1850" t="s">
        <v>2382</v>
      </c>
      <c r="E35" s="1850" t="s">
        <v>2383</v>
      </c>
      <c r="F35" s="1850" t="s">
        <v>2344</v>
      </c>
      <c r="G35" s="1850" t="s">
        <v>28</v>
      </c>
      <c r="H35" s="1850" t="s">
        <v>28</v>
      </c>
      <c r="I35" s="1850" t="s">
        <v>815</v>
      </c>
    </row>
    <row customHeight="1" ht="11.25">
      <c r="A36" s="1850" t="s">
        <v>2256</v>
      </c>
      <c r="B36" s="1850" t="s">
        <v>16</v>
      </c>
      <c r="C36" s="1850" t="s">
        <v>2384</v>
      </c>
      <c r="D36" s="1850" t="s">
        <v>2385</v>
      </c>
      <c r="E36" s="1850" t="s">
        <v>2386</v>
      </c>
      <c r="F36" s="1850" t="s">
        <v>2268</v>
      </c>
      <c r="G36" s="1850" t="s">
        <v>28</v>
      </c>
      <c r="H36" s="1850" t="s">
        <v>28</v>
      </c>
      <c r="I36" s="1850" t="s">
        <v>815</v>
      </c>
    </row>
    <row customHeight="1" ht="11.25">
      <c r="A37" s="1850" t="s">
        <v>2256</v>
      </c>
      <c r="B37" s="1850" t="s">
        <v>16</v>
      </c>
      <c r="C37" s="1850" t="s">
        <v>2387</v>
      </c>
      <c r="D37" s="1850" t="s">
        <v>2388</v>
      </c>
      <c r="E37" s="1850" t="s">
        <v>2389</v>
      </c>
      <c r="F37" s="1850" t="s">
        <v>51</v>
      </c>
      <c r="G37" s="1850" t="s">
        <v>28</v>
      </c>
      <c r="H37" s="1850" t="s">
        <v>28</v>
      </c>
      <c r="I37" s="1850" t="s">
        <v>815</v>
      </c>
    </row>
    <row customHeight="1" ht="11.25">
      <c r="A38" s="1850" t="s">
        <v>2256</v>
      </c>
      <c r="B38" s="1850" t="s">
        <v>16</v>
      </c>
      <c r="C38" s="1850" t="s">
        <v>2390</v>
      </c>
      <c r="D38" s="1850" t="s">
        <v>2391</v>
      </c>
      <c r="E38" s="1850" t="s">
        <v>2392</v>
      </c>
      <c r="F38" s="1850" t="s">
        <v>2393</v>
      </c>
      <c r="G38" s="1850" t="s">
        <v>28</v>
      </c>
      <c r="H38" s="1850" t="s">
        <v>28</v>
      </c>
      <c r="I38" s="1850" t="s">
        <v>815</v>
      </c>
    </row>
    <row customHeight="1" ht="11.25">
      <c r="A39" s="1850" t="s">
        <v>2256</v>
      </c>
      <c r="B39" s="1850" t="s">
        <v>16</v>
      </c>
      <c r="C39" s="1850" t="s">
        <v>2394</v>
      </c>
      <c r="D39" s="1850" t="s">
        <v>2395</v>
      </c>
      <c r="E39" s="1850" t="s">
        <v>2396</v>
      </c>
      <c r="F39" s="1850" t="s">
        <v>2268</v>
      </c>
      <c r="G39" s="1850" t="s">
        <v>2397</v>
      </c>
      <c r="H39" s="1850" t="s">
        <v>28</v>
      </c>
      <c r="I39" s="1850" t="s">
        <v>815</v>
      </c>
    </row>
    <row customHeight="1" ht="11.25">
      <c r="A40" s="1850" t="s">
        <v>2256</v>
      </c>
      <c r="B40" s="1850" t="s">
        <v>16</v>
      </c>
      <c r="C40" s="1850" t="s">
        <v>2398</v>
      </c>
      <c r="D40" s="1850" t="s">
        <v>2399</v>
      </c>
      <c r="E40" s="1850" t="s">
        <v>2400</v>
      </c>
      <c r="F40" s="1850" t="s">
        <v>2352</v>
      </c>
      <c r="G40" s="1850" t="s">
        <v>2401</v>
      </c>
      <c r="H40" s="1850" t="s">
        <v>28</v>
      </c>
      <c r="I40" s="1850" t="s">
        <v>815</v>
      </c>
    </row>
    <row customHeight="1" ht="11.25">
      <c r="A41" s="1850" t="s">
        <v>2256</v>
      </c>
      <c r="B41" s="1850" t="s">
        <v>16</v>
      </c>
      <c r="C41" s="1850" t="s">
        <v>2402</v>
      </c>
      <c r="D41" s="1850" t="s">
        <v>2403</v>
      </c>
      <c r="E41" s="1850" t="s">
        <v>2404</v>
      </c>
      <c r="F41" s="1850" t="s">
        <v>2268</v>
      </c>
      <c r="G41" s="1850" t="s">
        <v>28</v>
      </c>
      <c r="H41" s="1850" t="s">
        <v>28</v>
      </c>
      <c r="I41" s="1850" t="s">
        <v>815</v>
      </c>
    </row>
    <row customHeight="1" ht="11.25">
      <c r="A42" s="1850" t="s">
        <v>2256</v>
      </c>
      <c r="B42" s="1850" t="s">
        <v>16</v>
      </c>
      <c r="C42" s="1850" t="s">
        <v>2405</v>
      </c>
      <c r="D42" s="1850" t="s">
        <v>2406</v>
      </c>
      <c r="E42" s="1850" t="s">
        <v>2407</v>
      </c>
      <c r="F42" s="1850" t="s">
        <v>2408</v>
      </c>
      <c r="G42" s="1850" t="s">
        <v>2409</v>
      </c>
      <c r="H42" s="1850" t="s">
        <v>28</v>
      </c>
      <c r="I42" s="1850" t="s">
        <v>815</v>
      </c>
    </row>
    <row customHeight="1" ht="11.25">
      <c r="A43" s="1850" t="s">
        <v>2256</v>
      </c>
      <c r="B43" s="1850" t="s">
        <v>16</v>
      </c>
      <c r="C43" s="1850" t="s">
        <v>2410</v>
      </c>
      <c r="D43" s="1850" t="s">
        <v>2411</v>
      </c>
      <c r="E43" s="1850" t="s">
        <v>2412</v>
      </c>
      <c r="F43" s="1850" t="s">
        <v>2413</v>
      </c>
      <c r="G43" s="1850" t="s">
        <v>2414</v>
      </c>
      <c r="H43" s="1850" t="s">
        <v>28</v>
      </c>
      <c r="I43" s="1850" t="s">
        <v>815</v>
      </c>
    </row>
    <row customHeight="1" ht="11.25">
      <c r="A44" s="1850" t="s">
        <v>2256</v>
      </c>
      <c r="B44" s="1850" t="s">
        <v>16</v>
      </c>
      <c r="C44" s="1850" t="s">
        <v>2415</v>
      </c>
      <c r="D44" s="1850" t="s">
        <v>2416</v>
      </c>
      <c r="E44" s="1850" t="s">
        <v>2417</v>
      </c>
      <c r="F44" s="1850" t="s">
        <v>2418</v>
      </c>
      <c r="G44" s="1850" t="s">
        <v>28</v>
      </c>
      <c r="H44" s="1850" t="s">
        <v>28</v>
      </c>
      <c r="I44" s="1850" t="s">
        <v>815</v>
      </c>
    </row>
    <row customHeight="1" ht="11.25">
      <c r="A45" s="1850" t="s">
        <v>2256</v>
      </c>
      <c r="B45" s="1850" t="s">
        <v>16</v>
      </c>
      <c r="C45" s="1850" t="s">
        <v>2419</v>
      </c>
      <c r="D45" s="1850" t="s">
        <v>2420</v>
      </c>
      <c r="E45" s="1850" t="s">
        <v>2421</v>
      </c>
      <c r="F45" s="1850" t="s">
        <v>2268</v>
      </c>
      <c r="G45" s="1850" t="s">
        <v>28</v>
      </c>
      <c r="H45" s="1850" t="s">
        <v>28</v>
      </c>
      <c r="I45" s="1850" t="s">
        <v>815</v>
      </c>
    </row>
    <row customHeight="1" ht="11.25">
      <c r="A46" s="1850" t="s">
        <v>2256</v>
      </c>
      <c r="B46" s="1850" t="s">
        <v>16</v>
      </c>
      <c r="C46" s="1850" t="s">
        <v>2422</v>
      </c>
      <c r="D46" s="1850" t="s">
        <v>2423</v>
      </c>
      <c r="E46" s="1850" t="s">
        <v>2424</v>
      </c>
      <c r="F46" s="1850" t="s">
        <v>2425</v>
      </c>
      <c r="G46" s="1850" t="s">
        <v>2426</v>
      </c>
      <c r="H46" s="1850" t="s">
        <v>28</v>
      </c>
      <c r="I46" s="1850" t="s">
        <v>815</v>
      </c>
    </row>
    <row customHeight="1" ht="11.25">
      <c r="A47" s="1850" t="s">
        <v>2256</v>
      </c>
      <c r="B47" s="1850" t="s">
        <v>16</v>
      </c>
      <c r="C47" s="1850" t="s">
        <v>2427</v>
      </c>
      <c r="D47" s="1850" t="s">
        <v>2428</v>
      </c>
      <c r="E47" s="1850" t="s">
        <v>2429</v>
      </c>
      <c r="F47" s="1850" t="s">
        <v>2268</v>
      </c>
      <c r="G47" s="1850" t="s">
        <v>28</v>
      </c>
      <c r="H47" s="1850" t="s">
        <v>28</v>
      </c>
      <c r="I47" s="1850" t="s">
        <v>815</v>
      </c>
    </row>
    <row customHeight="1" ht="11.25">
      <c r="A48" s="1850" t="s">
        <v>2256</v>
      </c>
      <c r="B48" s="1850" t="s">
        <v>16</v>
      </c>
      <c r="C48" s="1850" t="s">
        <v>2430</v>
      </c>
      <c r="D48" s="1850" t="s">
        <v>2431</v>
      </c>
      <c r="E48" s="1850" t="s">
        <v>2432</v>
      </c>
      <c r="F48" s="1850" t="s">
        <v>2433</v>
      </c>
      <c r="G48" s="1850" t="s">
        <v>2434</v>
      </c>
      <c r="H48" s="1850" t="s">
        <v>28</v>
      </c>
      <c r="I48" s="1850" t="s">
        <v>815</v>
      </c>
    </row>
    <row customHeight="1" ht="11.25">
      <c r="A49" s="1850" t="s">
        <v>2256</v>
      </c>
      <c r="B49" s="1850" t="s">
        <v>16</v>
      </c>
      <c r="C49" s="1850" t="s">
        <v>2435</v>
      </c>
      <c r="D49" s="1850" t="s">
        <v>2436</v>
      </c>
      <c r="E49" s="1850" t="s">
        <v>2437</v>
      </c>
      <c r="F49" s="1850" t="s">
        <v>2352</v>
      </c>
      <c r="G49" s="1850" t="s">
        <v>28</v>
      </c>
      <c r="H49" s="1850" t="s">
        <v>28</v>
      </c>
      <c r="I49" s="1850" t="s">
        <v>815</v>
      </c>
    </row>
    <row customHeight="1" ht="11.25">
      <c r="A50" s="1850" t="s">
        <v>2256</v>
      </c>
      <c r="B50" s="1850" t="s">
        <v>16</v>
      </c>
      <c r="C50" s="1850" t="s">
        <v>2438</v>
      </c>
      <c r="D50" s="1850" t="s">
        <v>2439</v>
      </c>
      <c r="E50" s="1850" t="s">
        <v>2440</v>
      </c>
      <c r="F50" s="1850" t="s">
        <v>2330</v>
      </c>
      <c r="G50" s="1850" t="s">
        <v>28</v>
      </c>
      <c r="H50" s="1850" t="s">
        <v>28</v>
      </c>
      <c r="I50" s="1850" t="s">
        <v>815</v>
      </c>
    </row>
    <row customHeight="1" ht="11.25">
      <c r="A51" s="1850" t="s">
        <v>2256</v>
      </c>
      <c r="B51" s="1850" t="s">
        <v>16</v>
      </c>
      <c r="C51" s="1850" t="s">
        <v>2441</v>
      </c>
      <c r="D51" s="1850" t="s">
        <v>2442</v>
      </c>
      <c r="E51" s="1850" t="s">
        <v>2443</v>
      </c>
      <c r="F51" s="1850" t="s">
        <v>2352</v>
      </c>
      <c r="G51" s="1850" t="s">
        <v>2444</v>
      </c>
      <c r="H51" s="1850" t="s">
        <v>28</v>
      </c>
      <c r="I51" s="1850" t="s">
        <v>815</v>
      </c>
    </row>
    <row customHeight="1" ht="11.25">
      <c r="A52" s="1850" t="s">
        <v>2256</v>
      </c>
      <c r="B52" s="1850" t="s">
        <v>16</v>
      </c>
      <c r="C52" s="1850" t="s">
        <v>2445</v>
      </c>
      <c r="D52" s="1850" t="s">
        <v>2446</v>
      </c>
      <c r="E52" s="1850" t="s">
        <v>2447</v>
      </c>
      <c r="F52" s="1850" t="s">
        <v>2277</v>
      </c>
      <c r="G52" s="1850" t="s">
        <v>2448</v>
      </c>
      <c r="H52" s="1850" t="s">
        <v>28</v>
      </c>
      <c r="I52" s="1850" t="s">
        <v>815</v>
      </c>
    </row>
    <row customHeight="1" ht="11.25">
      <c r="A53" s="1850" t="s">
        <v>2256</v>
      </c>
      <c r="B53" s="1850" t="s">
        <v>16</v>
      </c>
      <c r="C53" s="1850" t="s">
        <v>2449</v>
      </c>
      <c r="D53" s="1850" t="s">
        <v>2450</v>
      </c>
      <c r="E53" s="1850" t="s">
        <v>2451</v>
      </c>
      <c r="F53" s="1850" t="s">
        <v>2433</v>
      </c>
      <c r="G53" s="1850" t="s">
        <v>28</v>
      </c>
      <c r="H53" s="1850" t="s">
        <v>28</v>
      </c>
      <c r="I53" s="1850" t="s">
        <v>815</v>
      </c>
    </row>
    <row customHeight="1" ht="11.25">
      <c r="A54" s="1850" t="s">
        <v>2256</v>
      </c>
      <c r="B54" s="1850" t="s">
        <v>16</v>
      </c>
      <c r="C54" s="1850" t="s">
        <v>2452</v>
      </c>
      <c r="D54" s="1850" t="s">
        <v>2453</v>
      </c>
      <c r="E54" s="1850" t="s">
        <v>2454</v>
      </c>
      <c r="F54" s="1850" t="s">
        <v>2433</v>
      </c>
      <c r="G54" s="1850" t="s">
        <v>28</v>
      </c>
      <c r="H54" s="1850" t="s">
        <v>28</v>
      </c>
      <c r="I54" s="1850" t="s">
        <v>815</v>
      </c>
    </row>
    <row customHeight="1" ht="11.25">
      <c r="A55" s="1850" t="s">
        <v>2256</v>
      </c>
      <c r="B55" s="1850" t="s">
        <v>16</v>
      </c>
      <c r="C55" s="1850" t="s">
        <v>2455</v>
      </c>
      <c r="D55" s="1850" t="s">
        <v>2456</v>
      </c>
      <c r="E55" s="1850" t="s">
        <v>2457</v>
      </c>
      <c r="F55" s="1850" t="s">
        <v>2305</v>
      </c>
      <c r="G55" s="1850" t="s">
        <v>28</v>
      </c>
      <c r="H55" s="1850" t="s">
        <v>28</v>
      </c>
      <c r="I55" s="1850" t="s">
        <v>815</v>
      </c>
    </row>
    <row customHeight="1" ht="11.25">
      <c r="A56" s="1850" t="s">
        <v>2256</v>
      </c>
      <c r="B56" s="1850" t="s">
        <v>16</v>
      </c>
      <c r="C56" s="1850" t="s">
        <v>2458</v>
      </c>
      <c r="D56" s="1850" t="s">
        <v>2459</v>
      </c>
      <c r="E56" s="1850" t="s">
        <v>2460</v>
      </c>
      <c r="F56" s="1850" t="s">
        <v>2352</v>
      </c>
      <c r="G56" s="1850" t="s">
        <v>28</v>
      </c>
      <c r="H56" s="1850" t="s">
        <v>28</v>
      </c>
      <c r="I56" s="1850" t="s">
        <v>815</v>
      </c>
    </row>
    <row customHeight="1" ht="11.25">
      <c r="A57" s="1850" t="s">
        <v>2256</v>
      </c>
      <c r="B57" s="1850" t="s">
        <v>16</v>
      </c>
      <c r="C57" s="1850" t="s">
        <v>2461</v>
      </c>
      <c r="D57" s="1850" t="s">
        <v>2462</v>
      </c>
      <c r="E57" s="1850" t="s">
        <v>2463</v>
      </c>
      <c r="F57" s="1850" t="s">
        <v>2464</v>
      </c>
      <c r="G57" s="1850" t="s">
        <v>2465</v>
      </c>
      <c r="H57" s="1850" t="s">
        <v>28</v>
      </c>
      <c r="I57" s="1850" t="s">
        <v>815</v>
      </c>
    </row>
    <row customHeight="1" ht="11.25">
      <c r="A58" s="1850" t="s">
        <v>2256</v>
      </c>
      <c r="B58" s="1850" t="s">
        <v>16</v>
      </c>
      <c r="C58" s="1850" t="s">
        <v>2466</v>
      </c>
      <c r="D58" s="1850" t="s">
        <v>2467</v>
      </c>
      <c r="E58" s="1850" t="s">
        <v>2412</v>
      </c>
      <c r="F58" s="1850" t="s">
        <v>2468</v>
      </c>
      <c r="G58" s="1850" t="s">
        <v>28</v>
      </c>
      <c r="H58" s="1850" t="s">
        <v>28</v>
      </c>
      <c r="I58" s="1850" t="s">
        <v>815</v>
      </c>
    </row>
    <row customHeight="1" ht="11.25">
      <c r="A59" s="1850" t="s">
        <v>2256</v>
      </c>
      <c r="B59" s="1850" t="s">
        <v>16</v>
      </c>
      <c r="C59" s="1850" t="s">
        <v>2469</v>
      </c>
      <c r="D59" s="1850" t="s">
        <v>2470</v>
      </c>
      <c r="E59" s="1850" t="s">
        <v>2471</v>
      </c>
      <c r="F59" s="1850" t="s">
        <v>2290</v>
      </c>
      <c r="G59" s="1850" t="s">
        <v>28</v>
      </c>
      <c r="H59" s="1850" t="s">
        <v>28</v>
      </c>
      <c r="I59" s="1850" t="s">
        <v>815</v>
      </c>
    </row>
    <row customHeight="1" ht="11.25">
      <c r="A60" s="1850" t="s">
        <v>2256</v>
      </c>
      <c r="B60" s="1850" t="s">
        <v>16</v>
      </c>
      <c r="C60" s="1850" t="s">
        <v>2472</v>
      </c>
      <c r="D60" s="1850" t="s">
        <v>2473</v>
      </c>
      <c r="E60" s="1850" t="s">
        <v>2463</v>
      </c>
      <c r="F60" s="1850" t="s">
        <v>2474</v>
      </c>
      <c r="G60" s="1850" t="s">
        <v>2475</v>
      </c>
      <c r="H60" s="1850" t="s">
        <v>28</v>
      </c>
      <c r="I60" s="1850" t="s">
        <v>815</v>
      </c>
    </row>
    <row customHeight="1" ht="11.25">
      <c r="A61" s="1850" t="s">
        <v>2256</v>
      </c>
      <c r="B61" s="1850" t="s">
        <v>16</v>
      </c>
      <c r="C61" s="1850" t="s">
        <v>2476</v>
      </c>
      <c r="D61" s="1850" t="s">
        <v>2477</v>
      </c>
      <c r="E61" s="1850" t="s">
        <v>2478</v>
      </c>
      <c r="F61" s="1850" t="s">
        <v>2479</v>
      </c>
      <c r="G61" s="1850" t="s">
        <v>28</v>
      </c>
      <c r="H61" s="1850" t="s">
        <v>28</v>
      </c>
      <c r="I61" s="1850" t="s">
        <v>815</v>
      </c>
    </row>
    <row customHeight="1" ht="11.25">
      <c r="A62" s="1850" t="s">
        <v>2256</v>
      </c>
      <c r="B62" s="1850" t="s">
        <v>16</v>
      </c>
      <c r="C62" s="1850" t="s">
        <v>2480</v>
      </c>
      <c r="D62" s="1850" t="s">
        <v>2481</v>
      </c>
      <c r="E62" s="1850" t="s">
        <v>2482</v>
      </c>
      <c r="F62" s="1850" t="s">
        <v>2483</v>
      </c>
      <c r="G62" s="1850" t="s">
        <v>2484</v>
      </c>
      <c r="H62" s="1850" t="s">
        <v>28</v>
      </c>
      <c r="I62" s="1850" t="s">
        <v>815</v>
      </c>
    </row>
    <row customHeight="1" ht="11.25">
      <c r="A63" s="1850" t="s">
        <v>2256</v>
      </c>
      <c r="B63" s="1850" t="s">
        <v>16</v>
      </c>
      <c r="C63" s="1850" t="s">
        <v>2485</v>
      </c>
      <c r="D63" s="1850" t="s">
        <v>2486</v>
      </c>
      <c r="E63" s="1850" t="s">
        <v>2487</v>
      </c>
      <c r="F63" s="1850" t="s">
        <v>2268</v>
      </c>
      <c r="G63" s="1850" t="s">
        <v>28</v>
      </c>
      <c r="H63" s="1850" t="s">
        <v>28</v>
      </c>
      <c r="I63" s="1850" t="s">
        <v>815</v>
      </c>
    </row>
    <row customHeight="1" ht="11.25">
      <c r="A64" s="1850" t="s">
        <v>2256</v>
      </c>
      <c r="B64" s="1850" t="s">
        <v>16</v>
      </c>
      <c r="C64" s="1850" t="s">
        <v>2488</v>
      </c>
      <c r="D64" s="1850" t="s">
        <v>2489</v>
      </c>
      <c r="E64" s="1850" t="s">
        <v>2490</v>
      </c>
      <c r="F64" s="1850" t="s">
        <v>2418</v>
      </c>
      <c r="G64" s="1850" t="s">
        <v>28</v>
      </c>
      <c r="H64" s="1850" t="s">
        <v>28</v>
      </c>
      <c r="I64" s="1850" t="s">
        <v>815</v>
      </c>
    </row>
    <row customHeight="1" ht="11.25">
      <c r="A65" s="1850" t="s">
        <v>2256</v>
      </c>
      <c r="B65" s="1850" t="s">
        <v>16</v>
      </c>
      <c r="C65" s="1850" t="s">
        <v>2257</v>
      </c>
      <c r="D65" s="1850" t="s">
        <v>2258</v>
      </c>
      <c r="E65" s="1850" t="s">
        <v>2259</v>
      </c>
      <c r="F65" s="1850" t="s">
        <v>2260</v>
      </c>
      <c r="G65" s="1850" t="s">
        <v>2261</v>
      </c>
      <c r="H65" s="1850" t="s">
        <v>28</v>
      </c>
      <c r="I65" s="1850" t="s">
        <v>901</v>
      </c>
    </row>
    <row customHeight="1" ht="11.25">
      <c r="A66" s="1850" t="s">
        <v>2256</v>
      </c>
      <c r="B66" s="1850" t="s">
        <v>16</v>
      </c>
      <c r="C66" s="1850" t="s">
        <v>2262</v>
      </c>
      <c r="D66" s="1850" t="s">
        <v>2258</v>
      </c>
      <c r="E66" s="1850" t="s">
        <v>2259</v>
      </c>
      <c r="F66" s="1850" t="s">
        <v>2263</v>
      </c>
      <c r="G66" s="1850" t="s">
        <v>2264</v>
      </c>
      <c r="H66" s="1850" t="s">
        <v>28</v>
      </c>
      <c r="I66" s="1850" t="s">
        <v>901</v>
      </c>
    </row>
    <row customHeight="1" ht="11.25">
      <c r="A67" s="1850" t="s">
        <v>2256</v>
      </c>
      <c r="B67" s="1850" t="s">
        <v>16</v>
      </c>
      <c r="C67" s="1850" t="s">
        <v>2274</v>
      </c>
      <c r="D67" s="1850" t="s">
        <v>2275</v>
      </c>
      <c r="E67" s="1850" t="s">
        <v>2276</v>
      </c>
      <c r="F67" s="1850" t="s">
        <v>2277</v>
      </c>
      <c r="G67" s="1850" t="s">
        <v>28</v>
      </c>
      <c r="H67" s="1850" t="s">
        <v>28</v>
      </c>
      <c r="I67" s="1850" t="s">
        <v>901</v>
      </c>
    </row>
    <row customHeight="1" ht="11.25">
      <c r="A68" s="1850" t="s">
        <v>2256</v>
      </c>
      <c r="B68" s="1850" t="s">
        <v>16</v>
      </c>
      <c r="C68" s="1850" t="s">
        <v>2278</v>
      </c>
      <c r="D68" s="1850" t="s">
        <v>2279</v>
      </c>
      <c r="E68" s="1850" t="s">
        <v>2280</v>
      </c>
      <c r="F68" s="1850" t="s">
        <v>2281</v>
      </c>
      <c r="G68" s="1850" t="s">
        <v>2282</v>
      </c>
      <c r="H68" s="1850" t="s">
        <v>28</v>
      </c>
      <c r="I68" s="1850" t="s">
        <v>901</v>
      </c>
    </row>
    <row customHeight="1" ht="11.25">
      <c r="A69" s="1850" t="s">
        <v>2256</v>
      </c>
      <c r="B69" s="1850" t="s">
        <v>16</v>
      </c>
      <c r="C69" s="1850" t="s">
        <v>2283</v>
      </c>
      <c r="D69" s="1850" t="s">
        <v>2284</v>
      </c>
      <c r="E69" s="1850" t="s">
        <v>2285</v>
      </c>
      <c r="F69" s="1850" t="s">
        <v>2286</v>
      </c>
      <c r="G69" s="1850" t="s">
        <v>28</v>
      </c>
      <c r="H69" s="1850" t="s">
        <v>28</v>
      </c>
      <c r="I69" s="1850" t="s">
        <v>901</v>
      </c>
    </row>
    <row customHeight="1" ht="11.25">
      <c r="A70" s="1850" t="s">
        <v>2256</v>
      </c>
      <c r="B70" s="1850" t="s">
        <v>16</v>
      </c>
      <c r="C70" s="1850" t="s">
        <v>2287</v>
      </c>
      <c r="D70" s="1850" t="s">
        <v>2288</v>
      </c>
      <c r="E70" s="1850" t="s">
        <v>2289</v>
      </c>
      <c r="F70" s="1850" t="s">
        <v>2290</v>
      </c>
      <c r="G70" s="1850" t="s">
        <v>28</v>
      </c>
      <c r="H70" s="1850" t="s">
        <v>28</v>
      </c>
      <c r="I70" s="1850" t="s">
        <v>901</v>
      </c>
    </row>
    <row customHeight="1" ht="11.25">
      <c r="A71" s="1850" t="s">
        <v>2256</v>
      </c>
      <c r="B71" s="1850" t="s">
        <v>16</v>
      </c>
      <c r="C71" s="1850" t="s">
        <v>2295</v>
      </c>
      <c r="D71" s="1850" t="s">
        <v>2296</v>
      </c>
      <c r="E71" s="1850" t="s">
        <v>2297</v>
      </c>
      <c r="F71" s="1850" t="s">
        <v>2290</v>
      </c>
      <c r="G71" s="1850" t="s">
        <v>28</v>
      </c>
      <c r="H71" s="1850" t="s">
        <v>28</v>
      </c>
      <c r="I71" s="1850" t="s">
        <v>901</v>
      </c>
    </row>
    <row customHeight="1" ht="11.25">
      <c r="A72" s="1850" t="s">
        <v>2256</v>
      </c>
      <c r="B72" s="1850" t="s">
        <v>16</v>
      </c>
      <c r="C72" s="1850" t="s">
        <v>2302</v>
      </c>
      <c r="D72" s="1850" t="s">
        <v>2303</v>
      </c>
      <c r="E72" s="1850" t="s">
        <v>2304</v>
      </c>
      <c r="F72" s="1850" t="s">
        <v>2305</v>
      </c>
      <c r="G72" s="1850" t="s">
        <v>2306</v>
      </c>
      <c r="H72" s="1850" t="s">
        <v>28</v>
      </c>
      <c r="I72" s="1850" t="s">
        <v>901</v>
      </c>
    </row>
    <row customHeight="1" ht="11.25">
      <c r="A73" s="1850" t="s">
        <v>2256</v>
      </c>
      <c r="B73" s="1850" t="s">
        <v>16</v>
      </c>
      <c r="C73" s="1850" t="s">
        <v>2307</v>
      </c>
      <c r="D73" s="1850" t="s">
        <v>2308</v>
      </c>
      <c r="E73" s="1850" t="s">
        <v>2309</v>
      </c>
      <c r="F73" s="1850" t="s">
        <v>2310</v>
      </c>
      <c r="G73" s="1850" t="s">
        <v>28</v>
      </c>
      <c r="H73" s="1850" t="s">
        <v>28</v>
      </c>
      <c r="I73" s="1850" t="s">
        <v>901</v>
      </c>
    </row>
    <row customHeight="1" ht="11.25">
      <c r="A74" s="1850" t="s">
        <v>2256</v>
      </c>
      <c r="B74" s="1850" t="s">
        <v>16</v>
      </c>
      <c r="C74" s="1850" t="s">
        <v>2316</v>
      </c>
      <c r="D74" s="1850" t="s">
        <v>2317</v>
      </c>
      <c r="E74" s="1850" t="s">
        <v>2318</v>
      </c>
      <c r="F74" s="1850" t="s">
        <v>2290</v>
      </c>
      <c r="G74" s="1850" t="s">
        <v>2319</v>
      </c>
      <c r="H74" s="1850" t="s">
        <v>28</v>
      </c>
      <c r="I74" s="1850" t="s">
        <v>901</v>
      </c>
    </row>
    <row customHeight="1" ht="11.25">
      <c r="A75" s="1850" t="s">
        <v>2256</v>
      </c>
      <c r="B75" s="1850" t="s">
        <v>16</v>
      </c>
      <c r="C75" s="1850" t="s">
        <v>2327</v>
      </c>
      <c r="D75" s="1850" t="s">
        <v>2328</v>
      </c>
      <c r="E75" s="1850" t="s">
        <v>2329</v>
      </c>
      <c r="F75" s="1850" t="s">
        <v>2330</v>
      </c>
      <c r="G75" s="1850" t="s">
        <v>28</v>
      </c>
      <c r="H75" s="1850" t="s">
        <v>28</v>
      </c>
      <c r="I75" s="1850" t="s">
        <v>901</v>
      </c>
    </row>
    <row customHeight="1" ht="11.25">
      <c r="A76" s="1850" t="s">
        <v>2256</v>
      </c>
      <c r="B76" s="1850" t="s">
        <v>16</v>
      </c>
      <c r="C76" s="1850" t="s">
        <v>2331</v>
      </c>
      <c r="D76" s="1850" t="s">
        <v>2332</v>
      </c>
      <c r="E76" s="1850" t="s">
        <v>2333</v>
      </c>
      <c r="F76" s="1850" t="s">
        <v>2290</v>
      </c>
      <c r="G76" s="1850" t="s">
        <v>2334</v>
      </c>
      <c r="H76" s="1850" t="s">
        <v>28</v>
      </c>
      <c r="I76" s="1850" t="s">
        <v>901</v>
      </c>
    </row>
    <row customHeight="1" ht="11.25">
      <c r="A77" s="1850" t="s">
        <v>2256</v>
      </c>
      <c r="B77" s="1850" t="s">
        <v>16</v>
      </c>
      <c r="C77" s="1850" t="s">
        <v>2335</v>
      </c>
      <c r="D77" s="1850" t="s">
        <v>2336</v>
      </c>
      <c r="E77" s="1850" t="s">
        <v>2337</v>
      </c>
      <c r="F77" s="1850" t="s">
        <v>2338</v>
      </c>
      <c r="G77" s="1850" t="s">
        <v>28</v>
      </c>
      <c r="H77" s="1850" t="s">
        <v>28</v>
      </c>
      <c r="I77" s="1850" t="s">
        <v>901</v>
      </c>
    </row>
    <row customHeight="1" ht="11.25">
      <c r="A78" s="1850" t="s">
        <v>2256</v>
      </c>
      <c r="B78" s="1850" t="s">
        <v>16</v>
      </c>
      <c r="C78" s="1850" t="s">
        <v>28</v>
      </c>
      <c r="D78" s="1850" t="s">
        <v>2339</v>
      </c>
      <c r="E78" s="1850" t="s">
        <v>2340</v>
      </c>
      <c r="F78" s="1850" t="s">
        <v>2290</v>
      </c>
      <c r="G78" s="1850" t="s">
        <v>28</v>
      </c>
      <c r="H78" s="1850" t="s">
        <v>28</v>
      </c>
      <c r="I78" s="1850" t="s">
        <v>901</v>
      </c>
    </row>
    <row customHeight="1" ht="11.25">
      <c r="A79" s="1850" t="s">
        <v>2256</v>
      </c>
      <c r="B79" s="1850" t="s">
        <v>16</v>
      </c>
      <c r="C79" s="1850" t="s">
        <v>2341</v>
      </c>
      <c r="D79" s="1850" t="s">
        <v>2342</v>
      </c>
      <c r="E79" s="1850" t="s">
        <v>2343</v>
      </c>
      <c r="F79" s="1850" t="s">
        <v>2344</v>
      </c>
      <c r="G79" s="1850" t="s">
        <v>28</v>
      </c>
      <c r="H79" s="1850" t="s">
        <v>28</v>
      </c>
      <c r="I79" s="1850" t="s">
        <v>901</v>
      </c>
    </row>
    <row customHeight="1" ht="11.25">
      <c r="A80" s="1850" t="s">
        <v>2256</v>
      </c>
      <c r="B80" s="1850" t="s">
        <v>16</v>
      </c>
      <c r="C80" s="1850" t="s">
        <v>2357</v>
      </c>
      <c r="D80" s="1850" t="s">
        <v>2358</v>
      </c>
      <c r="E80" s="1850" t="s">
        <v>2359</v>
      </c>
      <c r="F80" s="1850" t="s">
        <v>2360</v>
      </c>
      <c r="G80" s="1850" t="s">
        <v>28</v>
      </c>
      <c r="H80" s="1850" t="s">
        <v>28</v>
      </c>
      <c r="I80" s="1850" t="s">
        <v>901</v>
      </c>
    </row>
    <row customHeight="1" ht="11.25">
      <c r="A81" s="1850" t="s">
        <v>2256</v>
      </c>
      <c r="B81" s="1850" t="s">
        <v>16</v>
      </c>
      <c r="C81" s="1850" t="s">
        <v>2361</v>
      </c>
      <c r="D81" s="1850" t="s">
        <v>2362</v>
      </c>
      <c r="E81" s="1850" t="s">
        <v>2363</v>
      </c>
      <c r="F81" s="1850" t="s">
        <v>2277</v>
      </c>
      <c r="G81" s="1850" t="s">
        <v>28</v>
      </c>
      <c r="H81" s="1850" t="s">
        <v>28</v>
      </c>
      <c r="I81" s="1850" t="s">
        <v>901</v>
      </c>
    </row>
    <row customHeight="1" ht="11.25">
      <c r="A82" s="1850" t="s">
        <v>2256</v>
      </c>
      <c r="B82" s="1850" t="s">
        <v>16</v>
      </c>
      <c r="C82" s="1850" t="s">
        <v>2364</v>
      </c>
      <c r="D82" s="1850" t="s">
        <v>2365</v>
      </c>
      <c r="E82" s="1850" t="s">
        <v>2366</v>
      </c>
      <c r="F82" s="1850" t="s">
        <v>2268</v>
      </c>
      <c r="G82" s="1850" t="s">
        <v>28</v>
      </c>
      <c r="H82" s="1850" t="s">
        <v>28</v>
      </c>
      <c r="I82" s="1850" t="s">
        <v>901</v>
      </c>
    </row>
    <row customHeight="1" ht="11.25">
      <c r="A83" s="1850" t="s">
        <v>2256</v>
      </c>
      <c r="B83" s="1850" t="s">
        <v>16</v>
      </c>
      <c r="C83" s="1850" t="s">
        <v>2367</v>
      </c>
      <c r="D83" s="1850" t="s">
        <v>2368</v>
      </c>
      <c r="E83" s="1850" t="s">
        <v>2369</v>
      </c>
      <c r="F83" s="1850" t="s">
        <v>2290</v>
      </c>
      <c r="G83" s="1850" t="s">
        <v>28</v>
      </c>
      <c r="H83" s="1850" t="s">
        <v>28</v>
      </c>
      <c r="I83" s="1850" t="s">
        <v>901</v>
      </c>
    </row>
    <row customHeight="1" ht="11.25">
      <c r="A84" s="1850" t="s">
        <v>2256</v>
      </c>
      <c r="B84" s="1850" t="s">
        <v>16</v>
      </c>
      <c r="C84" s="1850" t="s">
        <v>2381</v>
      </c>
      <c r="D84" s="1850" t="s">
        <v>2382</v>
      </c>
      <c r="E84" s="1850" t="s">
        <v>2383</v>
      </c>
      <c r="F84" s="1850" t="s">
        <v>2344</v>
      </c>
      <c r="G84" s="1850" t="s">
        <v>28</v>
      </c>
      <c r="H84" s="1850" t="s">
        <v>28</v>
      </c>
      <c r="I84" s="1850" t="s">
        <v>901</v>
      </c>
    </row>
    <row customHeight="1" ht="11.25">
      <c r="A85" s="1850" t="s">
        <v>2256</v>
      </c>
      <c r="B85" s="1850" t="s">
        <v>16</v>
      </c>
      <c r="C85" s="1850" t="s">
        <v>2384</v>
      </c>
      <c r="D85" s="1850" t="s">
        <v>2385</v>
      </c>
      <c r="E85" s="1850" t="s">
        <v>2386</v>
      </c>
      <c r="F85" s="1850" t="s">
        <v>2268</v>
      </c>
      <c r="G85" s="1850" t="s">
        <v>28</v>
      </c>
      <c r="H85" s="1850" t="s">
        <v>28</v>
      </c>
      <c r="I85" s="1850" t="s">
        <v>901</v>
      </c>
    </row>
    <row customHeight="1" ht="11.25">
      <c r="A86" s="1850" t="s">
        <v>2256</v>
      </c>
      <c r="B86" s="1850" t="s">
        <v>16</v>
      </c>
      <c r="C86" s="1850" t="s">
        <v>2387</v>
      </c>
      <c r="D86" s="1850" t="s">
        <v>2388</v>
      </c>
      <c r="E86" s="1850" t="s">
        <v>2389</v>
      </c>
      <c r="F86" s="1850" t="s">
        <v>51</v>
      </c>
      <c r="G86" s="1850" t="s">
        <v>28</v>
      </c>
      <c r="H86" s="1850" t="s">
        <v>28</v>
      </c>
      <c r="I86" s="1850" t="s">
        <v>901</v>
      </c>
    </row>
    <row customHeight="1" ht="11.25">
      <c r="A87" s="1850" t="s">
        <v>2256</v>
      </c>
      <c r="B87" s="1850" t="s">
        <v>16</v>
      </c>
      <c r="C87" s="1850" t="s">
        <v>2390</v>
      </c>
      <c r="D87" s="1850" t="s">
        <v>2391</v>
      </c>
      <c r="E87" s="1850" t="s">
        <v>2392</v>
      </c>
      <c r="F87" s="1850" t="s">
        <v>2393</v>
      </c>
      <c r="G87" s="1850" t="s">
        <v>28</v>
      </c>
      <c r="H87" s="1850" t="s">
        <v>28</v>
      </c>
      <c r="I87" s="1850" t="s">
        <v>901</v>
      </c>
    </row>
    <row customHeight="1" ht="11.25">
      <c r="A88" s="1850" t="s">
        <v>2256</v>
      </c>
      <c r="B88" s="1850" t="s">
        <v>16</v>
      </c>
      <c r="C88" s="1850" t="s">
        <v>2402</v>
      </c>
      <c r="D88" s="1850" t="s">
        <v>2403</v>
      </c>
      <c r="E88" s="1850" t="s">
        <v>2404</v>
      </c>
      <c r="F88" s="1850" t="s">
        <v>2268</v>
      </c>
      <c r="G88" s="1850" t="s">
        <v>28</v>
      </c>
      <c r="H88" s="1850" t="s">
        <v>28</v>
      </c>
      <c r="I88" s="1850" t="s">
        <v>901</v>
      </c>
    </row>
    <row customHeight="1" ht="11.25">
      <c r="A89" s="1850" t="s">
        <v>2256</v>
      </c>
      <c r="B89" s="1850" t="s">
        <v>16</v>
      </c>
      <c r="C89" s="1850" t="s">
        <v>2405</v>
      </c>
      <c r="D89" s="1850" t="s">
        <v>2406</v>
      </c>
      <c r="E89" s="1850" t="s">
        <v>2407</v>
      </c>
      <c r="F89" s="1850" t="s">
        <v>2408</v>
      </c>
      <c r="G89" s="1850" t="s">
        <v>2409</v>
      </c>
      <c r="H89" s="1850" t="s">
        <v>28</v>
      </c>
      <c r="I89" s="1850" t="s">
        <v>901</v>
      </c>
    </row>
    <row customHeight="1" ht="11.25">
      <c r="A90" s="1850" t="s">
        <v>2256</v>
      </c>
      <c r="B90" s="1850" t="s">
        <v>16</v>
      </c>
      <c r="C90" s="1850" t="s">
        <v>2415</v>
      </c>
      <c r="D90" s="1850" t="s">
        <v>2416</v>
      </c>
      <c r="E90" s="1850" t="s">
        <v>2417</v>
      </c>
      <c r="F90" s="1850" t="s">
        <v>2418</v>
      </c>
      <c r="G90" s="1850" t="s">
        <v>28</v>
      </c>
      <c r="H90" s="1850" t="s">
        <v>28</v>
      </c>
      <c r="I90" s="1850" t="s">
        <v>901</v>
      </c>
    </row>
    <row customHeight="1" ht="11.25">
      <c r="A91" s="1850" t="s">
        <v>2256</v>
      </c>
      <c r="B91" s="1850" t="s">
        <v>16</v>
      </c>
      <c r="C91" s="1850" t="s">
        <v>2419</v>
      </c>
      <c r="D91" s="1850" t="s">
        <v>2420</v>
      </c>
      <c r="E91" s="1850" t="s">
        <v>2421</v>
      </c>
      <c r="F91" s="1850" t="s">
        <v>2268</v>
      </c>
      <c r="G91" s="1850" t="s">
        <v>28</v>
      </c>
      <c r="H91" s="1850" t="s">
        <v>28</v>
      </c>
      <c r="I91" s="1850" t="s">
        <v>901</v>
      </c>
    </row>
    <row customHeight="1" ht="11.25">
      <c r="A92" s="1850" t="s">
        <v>2256</v>
      </c>
      <c r="B92" s="1850" t="s">
        <v>16</v>
      </c>
      <c r="C92" s="1850" t="s">
        <v>2427</v>
      </c>
      <c r="D92" s="1850" t="s">
        <v>2428</v>
      </c>
      <c r="E92" s="1850" t="s">
        <v>2429</v>
      </c>
      <c r="F92" s="1850" t="s">
        <v>2268</v>
      </c>
      <c r="G92" s="1850" t="s">
        <v>28</v>
      </c>
      <c r="H92" s="1850" t="s">
        <v>28</v>
      </c>
      <c r="I92" s="1850" t="s">
        <v>901</v>
      </c>
    </row>
    <row customHeight="1" ht="11.25">
      <c r="A93" s="1850" t="s">
        <v>2256</v>
      </c>
      <c r="B93" s="1850" t="s">
        <v>16</v>
      </c>
      <c r="C93" s="1850" t="s">
        <v>2430</v>
      </c>
      <c r="D93" s="1850" t="s">
        <v>2431</v>
      </c>
      <c r="E93" s="1850" t="s">
        <v>2432</v>
      </c>
      <c r="F93" s="1850" t="s">
        <v>2433</v>
      </c>
      <c r="G93" s="1850" t="s">
        <v>2434</v>
      </c>
      <c r="H93" s="1850" t="s">
        <v>28</v>
      </c>
      <c r="I93" s="1850" t="s">
        <v>901</v>
      </c>
    </row>
    <row customHeight="1" ht="11.25">
      <c r="A94" s="1850" t="s">
        <v>2256</v>
      </c>
      <c r="B94" s="1850" t="s">
        <v>16</v>
      </c>
      <c r="C94" s="1850" t="s">
        <v>2435</v>
      </c>
      <c r="D94" s="1850" t="s">
        <v>2436</v>
      </c>
      <c r="E94" s="1850" t="s">
        <v>2437</v>
      </c>
      <c r="F94" s="1850" t="s">
        <v>2352</v>
      </c>
      <c r="G94" s="1850" t="s">
        <v>28</v>
      </c>
      <c r="H94" s="1850" t="s">
        <v>28</v>
      </c>
      <c r="I94" s="1850" t="s">
        <v>901</v>
      </c>
    </row>
    <row customHeight="1" ht="11.25">
      <c r="A95" s="1850" t="s">
        <v>2256</v>
      </c>
      <c r="B95" s="1850" t="s">
        <v>16</v>
      </c>
      <c r="C95" s="1850" t="s">
        <v>2445</v>
      </c>
      <c r="D95" s="1850" t="s">
        <v>2446</v>
      </c>
      <c r="E95" s="1850" t="s">
        <v>2447</v>
      </c>
      <c r="F95" s="1850" t="s">
        <v>2277</v>
      </c>
      <c r="G95" s="1850" t="s">
        <v>2448</v>
      </c>
      <c r="H95" s="1850" t="s">
        <v>28</v>
      </c>
      <c r="I95" s="1850" t="s">
        <v>901</v>
      </c>
    </row>
    <row customHeight="1" ht="11.25">
      <c r="A96" s="1850" t="s">
        <v>2256</v>
      </c>
      <c r="B96" s="1850" t="s">
        <v>16</v>
      </c>
      <c r="C96" s="1850" t="s">
        <v>2449</v>
      </c>
      <c r="D96" s="1850" t="s">
        <v>2450</v>
      </c>
      <c r="E96" s="1850" t="s">
        <v>2451</v>
      </c>
      <c r="F96" s="1850" t="s">
        <v>2433</v>
      </c>
      <c r="G96" s="1850" t="s">
        <v>28</v>
      </c>
      <c r="H96" s="1850" t="s">
        <v>28</v>
      </c>
      <c r="I96" s="1850" t="s">
        <v>901</v>
      </c>
    </row>
    <row customHeight="1" ht="11.25">
      <c r="A97" s="1850" t="s">
        <v>2256</v>
      </c>
      <c r="B97" s="1850" t="s">
        <v>16</v>
      </c>
      <c r="C97" s="1850" t="s">
        <v>2452</v>
      </c>
      <c r="D97" s="1850" t="s">
        <v>2453</v>
      </c>
      <c r="E97" s="1850" t="s">
        <v>2454</v>
      </c>
      <c r="F97" s="1850" t="s">
        <v>2433</v>
      </c>
      <c r="G97" s="1850" t="s">
        <v>28</v>
      </c>
      <c r="H97" s="1850" t="s">
        <v>28</v>
      </c>
      <c r="I97" s="1850" t="s">
        <v>901</v>
      </c>
    </row>
    <row customHeight="1" ht="11.25">
      <c r="A98" s="1850" t="s">
        <v>2256</v>
      </c>
      <c r="B98" s="1850" t="s">
        <v>16</v>
      </c>
      <c r="C98" s="1850" t="s">
        <v>2455</v>
      </c>
      <c r="D98" s="1850" t="s">
        <v>2456</v>
      </c>
      <c r="E98" s="1850" t="s">
        <v>2457</v>
      </c>
      <c r="F98" s="1850" t="s">
        <v>2305</v>
      </c>
      <c r="G98" s="1850" t="s">
        <v>28</v>
      </c>
      <c r="H98" s="1850" t="s">
        <v>28</v>
      </c>
      <c r="I98" s="1850" t="s">
        <v>901</v>
      </c>
    </row>
    <row customHeight="1" ht="11.25">
      <c r="A99" s="1850" t="s">
        <v>2256</v>
      </c>
      <c r="B99" s="1850" t="s">
        <v>16</v>
      </c>
      <c r="C99" s="1850" t="s">
        <v>2458</v>
      </c>
      <c r="D99" s="1850" t="s">
        <v>2459</v>
      </c>
      <c r="E99" s="1850" t="s">
        <v>2460</v>
      </c>
      <c r="F99" s="1850" t="s">
        <v>2352</v>
      </c>
      <c r="G99" s="1850" t="s">
        <v>28</v>
      </c>
      <c r="H99" s="1850" t="s">
        <v>28</v>
      </c>
      <c r="I99" s="1850" t="s">
        <v>901</v>
      </c>
    </row>
    <row customHeight="1" ht="11.25">
      <c r="A100" s="1850" t="s">
        <v>2256</v>
      </c>
      <c r="B100" s="1850" t="s">
        <v>16</v>
      </c>
      <c r="C100" s="1850" t="s">
        <v>2461</v>
      </c>
      <c r="D100" s="1850" t="s">
        <v>2462</v>
      </c>
      <c r="E100" s="1850" t="s">
        <v>2463</v>
      </c>
      <c r="F100" s="1850" t="s">
        <v>2464</v>
      </c>
      <c r="G100" s="1850" t="s">
        <v>2465</v>
      </c>
      <c r="H100" s="1850" t="s">
        <v>28</v>
      </c>
      <c r="I100" s="1850" t="s">
        <v>901</v>
      </c>
    </row>
    <row customHeight="1" ht="11.25">
      <c r="A101" s="1850" t="s">
        <v>2256</v>
      </c>
      <c r="B101" s="1850" t="s">
        <v>16</v>
      </c>
      <c r="C101" s="1850" t="s">
        <v>2469</v>
      </c>
      <c r="D101" s="1850" t="s">
        <v>2470</v>
      </c>
      <c r="E101" s="1850" t="s">
        <v>2471</v>
      </c>
      <c r="F101" s="1850" t="s">
        <v>2290</v>
      </c>
      <c r="G101" s="1850" t="s">
        <v>28</v>
      </c>
      <c r="H101" s="1850" t="s">
        <v>28</v>
      </c>
      <c r="I101" s="1850" t="s">
        <v>901</v>
      </c>
    </row>
    <row customHeight="1" ht="11.25">
      <c r="A102" s="1850" t="s">
        <v>2256</v>
      </c>
      <c r="B102" s="1850" t="s">
        <v>16</v>
      </c>
      <c r="C102" s="1850" t="s">
        <v>2472</v>
      </c>
      <c r="D102" s="1850" t="s">
        <v>2473</v>
      </c>
      <c r="E102" s="1850" t="s">
        <v>2463</v>
      </c>
      <c r="F102" s="1850" t="s">
        <v>2474</v>
      </c>
      <c r="G102" s="1850" t="s">
        <v>2475</v>
      </c>
      <c r="H102" s="1850" t="s">
        <v>28</v>
      </c>
      <c r="I102" s="1850" t="s">
        <v>901</v>
      </c>
    </row>
    <row customHeight="1" ht="11.25">
      <c r="A103" s="1850" t="s">
        <v>2256</v>
      </c>
      <c r="B103" s="1850" t="s">
        <v>16</v>
      </c>
      <c r="C103" s="1850" t="s">
        <v>2476</v>
      </c>
      <c r="D103" s="1850" t="s">
        <v>2477</v>
      </c>
      <c r="E103" s="1850" t="s">
        <v>2478</v>
      </c>
      <c r="F103" s="1850" t="s">
        <v>2479</v>
      </c>
      <c r="G103" s="1850" t="s">
        <v>28</v>
      </c>
      <c r="H103" s="1850" t="s">
        <v>28</v>
      </c>
      <c r="I103" s="1850" t="s">
        <v>901</v>
      </c>
    </row>
    <row customHeight="1" ht="11.25">
      <c r="A104" s="1850" t="s">
        <v>2256</v>
      </c>
      <c r="B104" s="1850" t="s">
        <v>16</v>
      </c>
      <c r="C104" s="1850" t="s">
        <v>2257</v>
      </c>
      <c r="D104" s="1850" t="s">
        <v>2258</v>
      </c>
      <c r="E104" s="1850" t="s">
        <v>2259</v>
      </c>
      <c r="F104" s="1850" t="s">
        <v>2260</v>
      </c>
      <c r="G104" s="1850" t="s">
        <v>2261</v>
      </c>
      <c r="H104" s="1850" t="s">
        <v>28</v>
      </c>
      <c r="I104" s="1850" t="s">
        <v>861</v>
      </c>
    </row>
    <row customHeight="1" ht="11.25">
      <c r="A105" s="1850" t="s">
        <v>2256</v>
      </c>
      <c r="B105" s="1850" t="s">
        <v>16</v>
      </c>
      <c r="C105" s="1850" t="s">
        <v>2262</v>
      </c>
      <c r="D105" s="1850" t="s">
        <v>2258</v>
      </c>
      <c r="E105" s="1850" t="s">
        <v>2259</v>
      </c>
      <c r="F105" s="1850" t="s">
        <v>2263</v>
      </c>
      <c r="G105" s="1850" t="s">
        <v>2264</v>
      </c>
      <c r="H105" s="1850" t="s">
        <v>28</v>
      </c>
      <c r="I105" s="1850" t="s">
        <v>861</v>
      </c>
    </row>
    <row customHeight="1" ht="11.25">
      <c r="A106" s="1850" t="s">
        <v>2256</v>
      </c>
      <c r="B106" s="1850" t="s">
        <v>16</v>
      </c>
      <c r="C106" s="1850" t="s">
        <v>2265</v>
      </c>
      <c r="D106" s="1850" t="s">
        <v>2266</v>
      </c>
      <c r="E106" s="1850" t="s">
        <v>2267</v>
      </c>
      <c r="F106" s="1850" t="s">
        <v>2268</v>
      </c>
      <c r="G106" s="1850" t="s">
        <v>28</v>
      </c>
      <c r="H106" s="1850" t="s">
        <v>28</v>
      </c>
      <c r="I106" s="1850" t="s">
        <v>861</v>
      </c>
    </row>
    <row customHeight="1" ht="11.25">
      <c r="A107" s="1850" t="s">
        <v>2256</v>
      </c>
      <c r="B107" s="1850" t="s">
        <v>16</v>
      </c>
      <c r="C107" s="1850" t="s">
        <v>2491</v>
      </c>
      <c r="D107" s="1850" t="s">
        <v>2492</v>
      </c>
      <c r="E107" s="1850" t="s">
        <v>2493</v>
      </c>
      <c r="F107" s="1850" t="s">
        <v>2268</v>
      </c>
      <c r="G107" s="1850" t="s">
        <v>2494</v>
      </c>
      <c r="H107" s="1850" t="s">
        <v>28</v>
      </c>
      <c r="I107" s="1850" t="s">
        <v>861</v>
      </c>
    </row>
    <row customHeight="1" ht="11.25">
      <c r="A108" s="1850" t="s">
        <v>2256</v>
      </c>
      <c r="B108" s="1850" t="s">
        <v>16</v>
      </c>
      <c r="C108" s="1850" t="s">
        <v>2278</v>
      </c>
      <c r="D108" s="1850" t="s">
        <v>2279</v>
      </c>
      <c r="E108" s="1850" t="s">
        <v>2280</v>
      </c>
      <c r="F108" s="1850" t="s">
        <v>2281</v>
      </c>
      <c r="G108" s="1850" t="s">
        <v>2282</v>
      </c>
      <c r="H108" s="1850" t="s">
        <v>28</v>
      </c>
      <c r="I108" s="1850" t="s">
        <v>861</v>
      </c>
    </row>
    <row customHeight="1" ht="11.25">
      <c r="A109" s="1850" t="s">
        <v>2256</v>
      </c>
      <c r="B109" s="1850" t="s">
        <v>16</v>
      </c>
      <c r="C109" s="1850" t="s">
        <v>2495</v>
      </c>
      <c r="D109" s="1850" t="s">
        <v>2496</v>
      </c>
      <c r="E109" s="1850" t="s">
        <v>2497</v>
      </c>
      <c r="F109" s="1850" t="s">
        <v>2286</v>
      </c>
      <c r="G109" s="1850" t="s">
        <v>2498</v>
      </c>
      <c r="H109" s="1850" t="s">
        <v>28</v>
      </c>
      <c r="I109" s="1850" t="s">
        <v>861</v>
      </c>
    </row>
    <row customHeight="1" ht="11.25">
      <c r="A110" s="1850" t="s">
        <v>2256</v>
      </c>
      <c r="B110" s="1850" t="s">
        <v>16</v>
      </c>
      <c r="C110" s="1850" t="s">
        <v>2291</v>
      </c>
      <c r="D110" s="1850" t="s">
        <v>2292</v>
      </c>
      <c r="E110" s="1850" t="s">
        <v>2293</v>
      </c>
      <c r="F110" s="1850" t="s">
        <v>2290</v>
      </c>
      <c r="G110" s="1850" t="s">
        <v>2294</v>
      </c>
      <c r="H110" s="1850" t="s">
        <v>28</v>
      </c>
      <c r="I110" s="1850" t="s">
        <v>861</v>
      </c>
    </row>
    <row customHeight="1" ht="11.25">
      <c r="A111" s="1850" t="s">
        <v>2256</v>
      </c>
      <c r="B111" s="1850" t="s">
        <v>16</v>
      </c>
      <c r="C111" s="1850" t="s">
        <v>2298</v>
      </c>
      <c r="D111" s="1850" t="s">
        <v>2299</v>
      </c>
      <c r="E111" s="1850" t="s">
        <v>2300</v>
      </c>
      <c r="F111" s="1850" t="s">
        <v>2301</v>
      </c>
      <c r="G111" s="1850" t="s">
        <v>28</v>
      </c>
      <c r="H111" s="1850" t="s">
        <v>28</v>
      </c>
      <c r="I111" s="1850" t="s">
        <v>861</v>
      </c>
    </row>
    <row customHeight="1" ht="11.25">
      <c r="A112" s="1850" t="s">
        <v>2256</v>
      </c>
      <c r="B112" s="1850" t="s">
        <v>16</v>
      </c>
      <c r="C112" s="1850" t="s">
        <v>2302</v>
      </c>
      <c r="D112" s="1850" t="s">
        <v>2303</v>
      </c>
      <c r="E112" s="1850" t="s">
        <v>2304</v>
      </c>
      <c r="F112" s="1850" t="s">
        <v>2305</v>
      </c>
      <c r="G112" s="1850" t="s">
        <v>2306</v>
      </c>
      <c r="H112" s="1850" t="s">
        <v>28</v>
      </c>
      <c r="I112" s="1850" t="s">
        <v>861</v>
      </c>
    </row>
    <row customHeight="1" ht="11.25">
      <c r="A113" s="1850" t="s">
        <v>2256</v>
      </c>
      <c r="B113" s="1850" t="s">
        <v>16</v>
      </c>
      <c r="C113" s="1850" t="s">
        <v>2499</v>
      </c>
      <c r="D113" s="1850" t="s">
        <v>2500</v>
      </c>
      <c r="E113" s="1850" t="s">
        <v>2314</v>
      </c>
      <c r="F113" s="1850" t="s">
        <v>2483</v>
      </c>
      <c r="G113" s="1850" t="s">
        <v>2501</v>
      </c>
      <c r="H113" s="1850" t="s">
        <v>28</v>
      </c>
      <c r="I113" s="1850" t="s">
        <v>861</v>
      </c>
    </row>
    <row customHeight="1" ht="11.25">
      <c r="A114" s="1850" t="s">
        <v>2256</v>
      </c>
      <c r="B114" s="1850" t="s">
        <v>16</v>
      </c>
      <c r="C114" s="1850" t="s">
        <v>2316</v>
      </c>
      <c r="D114" s="1850" t="s">
        <v>2317</v>
      </c>
      <c r="E114" s="1850" t="s">
        <v>2318</v>
      </c>
      <c r="F114" s="1850" t="s">
        <v>2290</v>
      </c>
      <c r="G114" s="1850" t="s">
        <v>2319</v>
      </c>
      <c r="H114" s="1850" t="s">
        <v>28</v>
      </c>
      <c r="I114" s="1850" t="s">
        <v>861</v>
      </c>
    </row>
    <row customHeight="1" ht="11.25">
      <c r="A115" s="1850" t="s">
        <v>2256</v>
      </c>
      <c r="B115" s="1850" t="s">
        <v>16</v>
      </c>
      <c r="C115" s="1850" t="s">
        <v>2327</v>
      </c>
      <c r="D115" s="1850" t="s">
        <v>2328</v>
      </c>
      <c r="E115" s="1850" t="s">
        <v>2329</v>
      </c>
      <c r="F115" s="1850" t="s">
        <v>2330</v>
      </c>
      <c r="G115" s="1850" t="s">
        <v>28</v>
      </c>
      <c r="H115" s="1850" t="s">
        <v>28</v>
      </c>
      <c r="I115" s="1850" t="s">
        <v>861</v>
      </c>
    </row>
    <row customHeight="1" ht="11.25">
      <c r="A116" s="1850" t="s">
        <v>2256</v>
      </c>
      <c r="B116" s="1850" t="s">
        <v>16</v>
      </c>
      <c r="C116" s="1850" t="s">
        <v>2502</v>
      </c>
      <c r="D116" s="1850" t="s">
        <v>2503</v>
      </c>
      <c r="E116" s="1850" t="s">
        <v>2504</v>
      </c>
      <c r="F116" s="1850" t="s">
        <v>2352</v>
      </c>
      <c r="G116" s="1850" t="s">
        <v>2505</v>
      </c>
      <c r="H116" s="1850" t="s">
        <v>28</v>
      </c>
      <c r="I116" s="1850" t="s">
        <v>861</v>
      </c>
    </row>
    <row customHeight="1" ht="11.25">
      <c r="A117" s="1850" t="s">
        <v>2256</v>
      </c>
      <c r="B117" s="1850" t="s">
        <v>16</v>
      </c>
      <c r="C117" s="1850" t="s">
        <v>2331</v>
      </c>
      <c r="D117" s="1850" t="s">
        <v>2332</v>
      </c>
      <c r="E117" s="1850" t="s">
        <v>2333</v>
      </c>
      <c r="F117" s="1850" t="s">
        <v>2290</v>
      </c>
      <c r="G117" s="1850" t="s">
        <v>2334</v>
      </c>
      <c r="H117" s="1850" t="s">
        <v>28</v>
      </c>
      <c r="I117" s="1850" t="s">
        <v>861</v>
      </c>
    </row>
    <row customHeight="1" ht="11.25">
      <c r="A118" s="1850" t="s">
        <v>2256</v>
      </c>
      <c r="B118" s="1850" t="s">
        <v>16</v>
      </c>
      <c r="C118" s="1850" t="s">
        <v>2335</v>
      </c>
      <c r="D118" s="1850" t="s">
        <v>2336</v>
      </c>
      <c r="E118" s="1850" t="s">
        <v>2337</v>
      </c>
      <c r="F118" s="1850" t="s">
        <v>2338</v>
      </c>
      <c r="G118" s="1850" t="s">
        <v>28</v>
      </c>
      <c r="H118" s="1850" t="s">
        <v>28</v>
      </c>
      <c r="I118" s="1850" t="s">
        <v>861</v>
      </c>
    </row>
    <row customHeight="1" ht="11.25">
      <c r="A119" s="1850" t="s">
        <v>2256</v>
      </c>
      <c r="B119" s="1850" t="s">
        <v>16</v>
      </c>
      <c r="C119" s="1850" t="s">
        <v>28</v>
      </c>
      <c r="D119" s="1850" t="s">
        <v>2339</v>
      </c>
      <c r="E119" s="1850" t="s">
        <v>2340</v>
      </c>
      <c r="F119" s="1850" t="s">
        <v>2290</v>
      </c>
      <c r="G119" s="1850" t="s">
        <v>28</v>
      </c>
      <c r="H119" s="1850" t="s">
        <v>28</v>
      </c>
      <c r="I119" s="1850" t="s">
        <v>861</v>
      </c>
    </row>
    <row customHeight="1" ht="11.25">
      <c r="A120" s="1850" t="s">
        <v>2256</v>
      </c>
      <c r="B120" s="1850" t="s">
        <v>16</v>
      </c>
      <c r="C120" s="1850" t="s">
        <v>2341</v>
      </c>
      <c r="D120" s="1850" t="s">
        <v>2342</v>
      </c>
      <c r="E120" s="1850" t="s">
        <v>2343</v>
      </c>
      <c r="F120" s="1850" t="s">
        <v>2344</v>
      </c>
      <c r="G120" s="1850" t="s">
        <v>28</v>
      </c>
      <c r="H120" s="1850" t="s">
        <v>28</v>
      </c>
      <c r="I120" s="1850" t="s">
        <v>861</v>
      </c>
    </row>
    <row customHeight="1" ht="11.25">
      <c r="A121" s="1850" t="s">
        <v>2256</v>
      </c>
      <c r="B121" s="1850" t="s">
        <v>16</v>
      </c>
      <c r="C121" s="1850" t="s">
        <v>2506</v>
      </c>
      <c r="D121" s="1850" t="s">
        <v>2507</v>
      </c>
      <c r="E121" s="1850" t="s">
        <v>2508</v>
      </c>
      <c r="F121" s="1850" t="s">
        <v>2268</v>
      </c>
      <c r="G121" s="1850" t="s">
        <v>28</v>
      </c>
      <c r="H121" s="1850" t="s">
        <v>28</v>
      </c>
      <c r="I121" s="1850" t="s">
        <v>861</v>
      </c>
    </row>
    <row customHeight="1" ht="11.25">
      <c r="A122" s="1850" t="s">
        <v>2256</v>
      </c>
      <c r="B122" s="1850" t="s">
        <v>16</v>
      </c>
      <c r="C122" s="1850" t="s">
        <v>2345</v>
      </c>
      <c r="D122" s="1850" t="s">
        <v>2346</v>
      </c>
      <c r="E122" s="1850" t="s">
        <v>2347</v>
      </c>
      <c r="F122" s="1850" t="s">
        <v>2344</v>
      </c>
      <c r="G122" s="1850" t="s">
        <v>2348</v>
      </c>
      <c r="H122" s="1850" t="s">
        <v>28</v>
      </c>
      <c r="I122" s="1850" t="s">
        <v>861</v>
      </c>
    </row>
    <row customHeight="1" ht="11.25">
      <c r="A123" s="1850" t="s">
        <v>2256</v>
      </c>
      <c r="B123" s="1850" t="s">
        <v>16</v>
      </c>
      <c r="C123" s="1850" t="s">
        <v>2349</v>
      </c>
      <c r="D123" s="1850" t="s">
        <v>2350</v>
      </c>
      <c r="E123" s="1850" t="s">
        <v>2351</v>
      </c>
      <c r="F123" s="1850" t="s">
        <v>2352</v>
      </c>
      <c r="G123" s="1850" t="s">
        <v>2353</v>
      </c>
      <c r="H123" s="1850" t="s">
        <v>28</v>
      </c>
      <c r="I123" s="1850" t="s">
        <v>861</v>
      </c>
    </row>
    <row customHeight="1" ht="11.25">
      <c r="A124" s="1850" t="s">
        <v>2256</v>
      </c>
      <c r="B124" s="1850" t="s">
        <v>16</v>
      </c>
      <c r="C124" s="1850" t="s">
        <v>2509</v>
      </c>
      <c r="D124" s="1850" t="s">
        <v>2510</v>
      </c>
      <c r="E124" s="1850" t="s">
        <v>2511</v>
      </c>
      <c r="F124" s="1850" t="s">
        <v>2512</v>
      </c>
      <c r="G124" s="1850" t="s">
        <v>28</v>
      </c>
      <c r="H124" s="1850" t="s">
        <v>28</v>
      </c>
      <c r="I124" s="1850" t="s">
        <v>861</v>
      </c>
    </row>
    <row customHeight="1" ht="11.25">
      <c r="A125" s="1850" t="s">
        <v>2256</v>
      </c>
      <c r="B125" s="1850" t="s">
        <v>16</v>
      </c>
      <c r="C125" s="1850" t="s">
        <v>2361</v>
      </c>
      <c r="D125" s="1850" t="s">
        <v>2362</v>
      </c>
      <c r="E125" s="1850" t="s">
        <v>2363</v>
      </c>
      <c r="F125" s="1850" t="s">
        <v>2277</v>
      </c>
      <c r="G125" s="1850" t="s">
        <v>28</v>
      </c>
      <c r="H125" s="1850" t="s">
        <v>28</v>
      </c>
      <c r="I125" s="1850" t="s">
        <v>861</v>
      </c>
    </row>
    <row customHeight="1" ht="11.25">
      <c r="A126" s="1850" t="s">
        <v>2256</v>
      </c>
      <c r="B126" s="1850" t="s">
        <v>16</v>
      </c>
      <c r="C126" s="1850" t="s">
        <v>2364</v>
      </c>
      <c r="D126" s="1850" t="s">
        <v>2365</v>
      </c>
      <c r="E126" s="1850" t="s">
        <v>2366</v>
      </c>
      <c r="F126" s="1850" t="s">
        <v>2268</v>
      </c>
      <c r="G126" s="1850" t="s">
        <v>28</v>
      </c>
      <c r="H126" s="1850" t="s">
        <v>28</v>
      </c>
      <c r="I126" s="1850" t="s">
        <v>861</v>
      </c>
    </row>
    <row customHeight="1" ht="11.25">
      <c r="A127" s="1850" t="s">
        <v>2256</v>
      </c>
      <c r="B127" s="1850" t="s">
        <v>16</v>
      </c>
      <c r="C127" s="1850" t="s">
        <v>2370</v>
      </c>
      <c r="D127" s="1850" t="s">
        <v>2371</v>
      </c>
      <c r="E127" s="1850" t="s">
        <v>2372</v>
      </c>
      <c r="F127" s="1850" t="s">
        <v>2352</v>
      </c>
      <c r="G127" s="1850" t="s">
        <v>28</v>
      </c>
      <c r="H127" s="1850" t="s">
        <v>28</v>
      </c>
      <c r="I127" s="1850" t="s">
        <v>861</v>
      </c>
    </row>
    <row customHeight="1" ht="11.25">
      <c r="A128" s="1850" t="s">
        <v>2256</v>
      </c>
      <c r="B128" s="1850" t="s">
        <v>16</v>
      </c>
      <c r="C128" s="1850" t="s">
        <v>2373</v>
      </c>
      <c r="D128" s="1850" t="s">
        <v>2374</v>
      </c>
      <c r="E128" s="1850" t="s">
        <v>2375</v>
      </c>
      <c r="F128" s="1850" t="s">
        <v>2352</v>
      </c>
      <c r="G128" s="1850" t="s">
        <v>2376</v>
      </c>
      <c r="H128" s="1850" t="s">
        <v>28</v>
      </c>
      <c r="I128" s="1850" t="s">
        <v>861</v>
      </c>
    </row>
    <row customHeight="1" ht="11.25">
      <c r="A129" s="1850" t="s">
        <v>2256</v>
      </c>
      <c r="B129" s="1850" t="s">
        <v>16</v>
      </c>
      <c r="C129" s="1850" t="s">
        <v>2384</v>
      </c>
      <c r="D129" s="1850" t="s">
        <v>2385</v>
      </c>
      <c r="E129" s="1850" t="s">
        <v>2386</v>
      </c>
      <c r="F129" s="1850" t="s">
        <v>2268</v>
      </c>
      <c r="G129" s="1850" t="s">
        <v>28</v>
      </c>
      <c r="H129" s="1850" t="s">
        <v>28</v>
      </c>
      <c r="I129" s="1850" t="s">
        <v>861</v>
      </c>
    </row>
    <row customHeight="1" ht="11.25">
      <c r="A130" s="1850" t="s">
        <v>2256</v>
      </c>
      <c r="B130" s="1850" t="s">
        <v>16</v>
      </c>
      <c r="C130" s="1850" t="s">
        <v>2390</v>
      </c>
      <c r="D130" s="1850" t="s">
        <v>2391</v>
      </c>
      <c r="E130" s="1850" t="s">
        <v>2392</v>
      </c>
      <c r="F130" s="1850" t="s">
        <v>2393</v>
      </c>
      <c r="G130" s="1850" t="s">
        <v>28</v>
      </c>
      <c r="H130" s="1850" t="s">
        <v>28</v>
      </c>
      <c r="I130" s="1850" t="s">
        <v>861</v>
      </c>
    </row>
    <row customHeight="1" ht="11.25">
      <c r="A131" s="1850" t="s">
        <v>2256</v>
      </c>
      <c r="B131" s="1850" t="s">
        <v>16</v>
      </c>
      <c r="C131" s="1850" t="s">
        <v>2398</v>
      </c>
      <c r="D131" s="1850" t="s">
        <v>2399</v>
      </c>
      <c r="E131" s="1850" t="s">
        <v>2400</v>
      </c>
      <c r="F131" s="1850" t="s">
        <v>2352</v>
      </c>
      <c r="G131" s="1850" t="s">
        <v>2401</v>
      </c>
      <c r="H131" s="1850" t="s">
        <v>28</v>
      </c>
      <c r="I131" s="1850" t="s">
        <v>861</v>
      </c>
    </row>
    <row customHeight="1" ht="11.25">
      <c r="A132" s="1850" t="s">
        <v>2256</v>
      </c>
      <c r="B132" s="1850" t="s">
        <v>16</v>
      </c>
      <c r="C132" s="1850" t="s">
        <v>2402</v>
      </c>
      <c r="D132" s="1850" t="s">
        <v>2403</v>
      </c>
      <c r="E132" s="1850" t="s">
        <v>2404</v>
      </c>
      <c r="F132" s="1850" t="s">
        <v>2268</v>
      </c>
      <c r="G132" s="1850" t="s">
        <v>28</v>
      </c>
      <c r="H132" s="1850" t="s">
        <v>28</v>
      </c>
      <c r="I132" s="1850" t="s">
        <v>861</v>
      </c>
    </row>
    <row customHeight="1" ht="11.25">
      <c r="A133" s="1850" t="s">
        <v>2256</v>
      </c>
      <c r="B133" s="1850" t="s">
        <v>16</v>
      </c>
      <c r="C133" s="1850" t="s">
        <v>2410</v>
      </c>
      <c r="D133" s="1850" t="s">
        <v>2411</v>
      </c>
      <c r="E133" s="1850" t="s">
        <v>2412</v>
      </c>
      <c r="F133" s="1850" t="s">
        <v>2413</v>
      </c>
      <c r="G133" s="1850" t="s">
        <v>2414</v>
      </c>
      <c r="H133" s="1850" t="s">
        <v>28</v>
      </c>
      <c r="I133" s="1850" t="s">
        <v>861</v>
      </c>
    </row>
    <row customHeight="1" ht="11.25">
      <c r="A134" s="1850" t="s">
        <v>2256</v>
      </c>
      <c r="B134" s="1850" t="s">
        <v>16</v>
      </c>
      <c r="C134" s="1850" t="s">
        <v>2513</v>
      </c>
      <c r="D134" s="1850" t="s">
        <v>2514</v>
      </c>
      <c r="E134" s="1850" t="s">
        <v>2515</v>
      </c>
      <c r="F134" s="1850" t="s">
        <v>2516</v>
      </c>
      <c r="G134" s="1850" t="s">
        <v>2517</v>
      </c>
      <c r="H134" s="1850" t="s">
        <v>28</v>
      </c>
      <c r="I134" s="1850" t="s">
        <v>861</v>
      </c>
    </row>
    <row customHeight="1" ht="11.25">
      <c r="A135" s="1850" t="s">
        <v>2256</v>
      </c>
      <c r="B135" s="1850" t="s">
        <v>16</v>
      </c>
      <c r="C135" s="1850" t="s">
        <v>2415</v>
      </c>
      <c r="D135" s="1850" t="s">
        <v>2416</v>
      </c>
      <c r="E135" s="1850" t="s">
        <v>2417</v>
      </c>
      <c r="F135" s="1850" t="s">
        <v>2418</v>
      </c>
      <c r="G135" s="1850" t="s">
        <v>28</v>
      </c>
      <c r="H135" s="1850" t="s">
        <v>28</v>
      </c>
      <c r="I135" s="1850" t="s">
        <v>861</v>
      </c>
    </row>
    <row customHeight="1" ht="11.25">
      <c r="A136" s="1850" t="s">
        <v>2256</v>
      </c>
      <c r="B136" s="1850" t="s">
        <v>16</v>
      </c>
      <c r="C136" s="1850" t="s">
        <v>2518</v>
      </c>
      <c r="D136" s="1850" t="s">
        <v>2519</v>
      </c>
      <c r="E136" s="1850" t="s">
        <v>2520</v>
      </c>
      <c r="F136" s="1850" t="s">
        <v>2521</v>
      </c>
      <c r="G136" s="1850" t="s">
        <v>28</v>
      </c>
      <c r="H136" s="1850" t="s">
        <v>28</v>
      </c>
      <c r="I136" s="1850" t="s">
        <v>861</v>
      </c>
    </row>
    <row customHeight="1" ht="11.25">
      <c r="A137" s="1850" t="s">
        <v>2256</v>
      </c>
      <c r="B137" s="1850" t="s">
        <v>16</v>
      </c>
      <c r="C137" s="1850" t="s">
        <v>2522</v>
      </c>
      <c r="D137" s="1850" t="s">
        <v>2523</v>
      </c>
      <c r="E137" s="1850" t="s">
        <v>2524</v>
      </c>
      <c r="F137" s="1850" t="s">
        <v>2521</v>
      </c>
      <c r="G137" s="1850" t="s">
        <v>28</v>
      </c>
      <c r="H137" s="1850" t="s">
        <v>28</v>
      </c>
      <c r="I137" s="1850" t="s">
        <v>861</v>
      </c>
    </row>
    <row customHeight="1" ht="11.25">
      <c r="A138" s="1850" t="s">
        <v>2256</v>
      </c>
      <c r="B138" s="1850" t="s">
        <v>16</v>
      </c>
      <c r="C138" s="1850" t="s">
        <v>2525</v>
      </c>
      <c r="D138" s="1850" t="s">
        <v>2526</v>
      </c>
      <c r="E138" s="1850" t="s">
        <v>2527</v>
      </c>
      <c r="F138" s="1850" t="s">
        <v>2516</v>
      </c>
      <c r="G138" s="1850" t="s">
        <v>2528</v>
      </c>
      <c r="H138" s="1850" t="s">
        <v>28</v>
      </c>
      <c r="I138" s="1850" t="s">
        <v>861</v>
      </c>
    </row>
    <row customHeight="1" ht="11.25">
      <c r="A139" s="1850" t="s">
        <v>2256</v>
      </c>
      <c r="B139" s="1850" t="s">
        <v>16</v>
      </c>
      <c r="C139" s="1850" t="s">
        <v>2529</v>
      </c>
      <c r="D139" s="1850" t="s">
        <v>2530</v>
      </c>
      <c r="E139" s="1850" t="s">
        <v>2531</v>
      </c>
      <c r="F139" s="1850" t="s">
        <v>2352</v>
      </c>
      <c r="G139" s="1850" t="s">
        <v>2532</v>
      </c>
      <c r="H139" s="1850" t="s">
        <v>28</v>
      </c>
      <c r="I139" s="1850" t="s">
        <v>861</v>
      </c>
    </row>
    <row customHeight="1" ht="11.25">
      <c r="A140" s="1850" t="s">
        <v>2256</v>
      </c>
      <c r="B140" s="1850" t="s">
        <v>16</v>
      </c>
      <c r="C140" s="1850" t="s">
        <v>2430</v>
      </c>
      <c r="D140" s="1850" t="s">
        <v>2431</v>
      </c>
      <c r="E140" s="1850" t="s">
        <v>2432</v>
      </c>
      <c r="F140" s="1850" t="s">
        <v>2433</v>
      </c>
      <c r="G140" s="1850" t="s">
        <v>2434</v>
      </c>
      <c r="H140" s="1850" t="s">
        <v>28</v>
      </c>
      <c r="I140" s="1850" t="s">
        <v>861</v>
      </c>
    </row>
    <row customHeight="1" ht="11.25">
      <c r="A141" s="1850" t="s">
        <v>2256</v>
      </c>
      <c r="B141" s="1850" t="s">
        <v>16</v>
      </c>
      <c r="C141" s="1850" t="s">
        <v>2533</v>
      </c>
      <c r="D141" s="1850" t="s">
        <v>2534</v>
      </c>
      <c r="E141" s="1850" t="s">
        <v>2535</v>
      </c>
      <c r="F141" s="1850" t="s">
        <v>2408</v>
      </c>
      <c r="G141" s="1850" t="s">
        <v>28</v>
      </c>
      <c r="H141" s="1850" t="s">
        <v>28</v>
      </c>
      <c r="I141" s="1850" t="s">
        <v>861</v>
      </c>
    </row>
    <row customHeight="1" ht="11.25">
      <c r="A142" s="1850" t="s">
        <v>2256</v>
      </c>
      <c r="B142" s="1850" t="s">
        <v>16</v>
      </c>
      <c r="C142" s="1850" t="s">
        <v>2445</v>
      </c>
      <c r="D142" s="1850" t="s">
        <v>2446</v>
      </c>
      <c r="E142" s="1850" t="s">
        <v>2447</v>
      </c>
      <c r="F142" s="1850" t="s">
        <v>2277</v>
      </c>
      <c r="G142" s="1850" t="s">
        <v>2448</v>
      </c>
      <c r="H142" s="1850" t="s">
        <v>28</v>
      </c>
      <c r="I142" s="1850" t="s">
        <v>861</v>
      </c>
    </row>
    <row customHeight="1" ht="11.25">
      <c r="A143" s="1850" t="s">
        <v>2256</v>
      </c>
      <c r="B143" s="1850" t="s">
        <v>16</v>
      </c>
      <c r="C143" s="1850" t="s">
        <v>2461</v>
      </c>
      <c r="D143" s="1850" t="s">
        <v>2462</v>
      </c>
      <c r="E143" s="1850" t="s">
        <v>2463</v>
      </c>
      <c r="F143" s="1850" t="s">
        <v>2464</v>
      </c>
      <c r="G143" s="1850" t="s">
        <v>2465</v>
      </c>
      <c r="H143" s="1850" t="s">
        <v>28</v>
      </c>
      <c r="I143" s="1850" t="s">
        <v>861</v>
      </c>
    </row>
    <row customHeight="1" ht="11.25">
      <c r="A144" s="1850" t="s">
        <v>2256</v>
      </c>
      <c r="B144" s="1850" t="s">
        <v>16</v>
      </c>
      <c r="C144" s="1850" t="s">
        <v>2466</v>
      </c>
      <c r="D144" s="1850" t="s">
        <v>2467</v>
      </c>
      <c r="E144" s="1850" t="s">
        <v>2412</v>
      </c>
      <c r="F144" s="1850" t="s">
        <v>2468</v>
      </c>
      <c r="G144" s="1850" t="s">
        <v>28</v>
      </c>
      <c r="H144" s="1850" t="s">
        <v>28</v>
      </c>
      <c r="I144" s="1850" t="s">
        <v>861</v>
      </c>
    </row>
    <row customHeight="1" ht="11.25">
      <c r="A145" s="1850" t="s">
        <v>2256</v>
      </c>
      <c r="B145" s="1850" t="s">
        <v>16</v>
      </c>
      <c r="C145" s="1850" t="s">
        <v>2472</v>
      </c>
      <c r="D145" s="1850" t="s">
        <v>2473</v>
      </c>
      <c r="E145" s="1850" t="s">
        <v>2463</v>
      </c>
      <c r="F145" s="1850" t="s">
        <v>2474</v>
      </c>
      <c r="G145" s="1850" t="s">
        <v>2475</v>
      </c>
      <c r="H145" s="1850" t="s">
        <v>28</v>
      </c>
      <c r="I145" s="1850" t="s">
        <v>861</v>
      </c>
    </row>
    <row customHeight="1" ht="11.25">
      <c r="A146" s="1850" t="s">
        <v>2256</v>
      </c>
      <c r="B146" s="1850" t="s">
        <v>16</v>
      </c>
      <c r="C146" s="1850" t="s">
        <v>2476</v>
      </c>
      <c r="D146" s="1850" t="s">
        <v>2477</v>
      </c>
      <c r="E146" s="1850" t="s">
        <v>2478</v>
      </c>
      <c r="F146" s="1850" t="s">
        <v>2479</v>
      </c>
      <c r="G146" s="1850" t="s">
        <v>28</v>
      </c>
      <c r="H146" s="1850" t="s">
        <v>28</v>
      </c>
      <c r="I146" s="1850" t="s">
        <v>861</v>
      </c>
    </row>
    <row customHeight="1" ht="11.25">
      <c r="A147" s="1850" t="s">
        <v>2256</v>
      </c>
      <c r="B147" s="1850" t="s">
        <v>16</v>
      </c>
      <c r="C147" s="1850" t="s">
        <v>2488</v>
      </c>
      <c r="D147" s="1850" t="s">
        <v>2489</v>
      </c>
      <c r="E147" s="1850" t="s">
        <v>2490</v>
      </c>
      <c r="F147" s="1850" t="s">
        <v>2418</v>
      </c>
      <c r="G147" s="1850" t="s">
        <v>28</v>
      </c>
      <c r="H147" s="1850" t="s">
        <v>28</v>
      </c>
      <c r="I147" s="1850" t="s">
        <v>861</v>
      </c>
    </row>
    <row customHeight="1" ht="11.25">
      <c r="A148" s="1850" t="s">
        <v>2256</v>
      </c>
      <c r="B148" s="1850" t="s">
        <v>16</v>
      </c>
      <c r="C148" s="1850" t="s">
        <v>2536</v>
      </c>
      <c r="D148" s="1850" t="s">
        <v>2537</v>
      </c>
      <c r="E148" s="1850" t="s">
        <v>2538</v>
      </c>
      <c r="F148" s="1850" t="s">
        <v>2479</v>
      </c>
      <c r="G148" s="1850" t="s">
        <v>2539</v>
      </c>
      <c r="H148" s="1850" t="s">
        <v>28</v>
      </c>
      <c r="I148" s="1850" t="s">
        <v>914</v>
      </c>
    </row>
    <row customHeight="1" ht="11.25">
      <c r="A149" s="1850" t="s">
        <v>2256</v>
      </c>
      <c r="B149" s="1850" t="s">
        <v>16</v>
      </c>
      <c r="C149" s="1850" t="s">
        <v>2262</v>
      </c>
      <c r="D149" s="1850" t="s">
        <v>2258</v>
      </c>
      <c r="E149" s="1850" t="s">
        <v>2259</v>
      </c>
      <c r="F149" s="1850" t="s">
        <v>2263</v>
      </c>
      <c r="G149" s="1850" t="s">
        <v>2264</v>
      </c>
      <c r="H149" s="1850" t="s">
        <v>28</v>
      </c>
      <c r="I149" s="1850" t="s">
        <v>914</v>
      </c>
    </row>
    <row customHeight="1" ht="11.25">
      <c r="A150" s="1850" t="s">
        <v>2256</v>
      </c>
      <c r="B150" s="1850" t="s">
        <v>16</v>
      </c>
      <c r="C150" s="1850" t="s">
        <v>2265</v>
      </c>
      <c r="D150" s="1850" t="s">
        <v>2266</v>
      </c>
      <c r="E150" s="1850" t="s">
        <v>2267</v>
      </c>
      <c r="F150" s="1850" t="s">
        <v>2268</v>
      </c>
      <c r="G150" s="1850" t="s">
        <v>28</v>
      </c>
      <c r="H150" s="1850" t="s">
        <v>28</v>
      </c>
      <c r="I150" s="1850" t="s">
        <v>914</v>
      </c>
    </row>
    <row customHeight="1" ht="11.25">
      <c r="A151" s="1850" t="s">
        <v>2256</v>
      </c>
      <c r="B151" s="1850" t="s">
        <v>16</v>
      </c>
      <c r="C151" s="1850" t="s">
        <v>2491</v>
      </c>
      <c r="D151" s="1850" t="s">
        <v>2492</v>
      </c>
      <c r="E151" s="1850" t="s">
        <v>2493</v>
      </c>
      <c r="F151" s="1850" t="s">
        <v>2268</v>
      </c>
      <c r="G151" s="1850" t="s">
        <v>2494</v>
      </c>
      <c r="H151" s="1850" t="s">
        <v>28</v>
      </c>
      <c r="I151" s="1850" t="s">
        <v>914</v>
      </c>
    </row>
    <row customHeight="1" ht="11.25">
      <c r="A152" s="1850" t="s">
        <v>2256</v>
      </c>
      <c r="B152" s="1850" t="s">
        <v>16</v>
      </c>
      <c r="C152" s="1850" t="s">
        <v>2278</v>
      </c>
      <c r="D152" s="1850" t="s">
        <v>2279</v>
      </c>
      <c r="E152" s="1850" t="s">
        <v>2280</v>
      </c>
      <c r="F152" s="1850" t="s">
        <v>2281</v>
      </c>
      <c r="G152" s="1850" t="s">
        <v>2282</v>
      </c>
      <c r="H152" s="1850" t="s">
        <v>28</v>
      </c>
      <c r="I152" s="1850" t="s">
        <v>914</v>
      </c>
    </row>
    <row customHeight="1" ht="11.25">
      <c r="A153" s="1850" t="s">
        <v>2256</v>
      </c>
      <c r="B153" s="1850" t="s">
        <v>16</v>
      </c>
      <c r="C153" s="1850" t="s">
        <v>2495</v>
      </c>
      <c r="D153" s="1850" t="s">
        <v>2496</v>
      </c>
      <c r="E153" s="1850" t="s">
        <v>2497</v>
      </c>
      <c r="F153" s="1850" t="s">
        <v>2286</v>
      </c>
      <c r="G153" s="1850" t="s">
        <v>2498</v>
      </c>
      <c r="H153" s="1850" t="s">
        <v>28</v>
      </c>
      <c r="I153" s="1850" t="s">
        <v>914</v>
      </c>
    </row>
    <row customHeight="1" ht="11.25">
      <c r="A154" s="1850" t="s">
        <v>2256</v>
      </c>
      <c r="B154" s="1850" t="s">
        <v>16</v>
      </c>
      <c r="C154" s="1850" t="s">
        <v>2291</v>
      </c>
      <c r="D154" s="1850" t="s">
        <v>2292</v>
      </c>
      <c r="E154" s="1850" t="s">
        <v>2293</v>
      </c>
      <c r="F154" s="1850" t="s">
        <v>2290</v>
      </c>
      <c r="G154" s="1850" t="s">
        <v>2294</v>
      </c>
      <c r="H154" s="1850" t="s">
        <v>28</v>
      </c>
      <c r="I154" s="1850" t="s">
        <v>914</v>
      </c>
    </row>
    <row customHeight="1" ht="11.25">
      <c r="A155" s="1850" t="s">
        <v>2256</v>
      </c>
      <c r="B155" s="1850" t="s">
        <v>16</v>
      </c>
      <c r="C155" s="1850" t="s">
        <v>2302</v>
      </c>
      <c r="D155" s="1850" t="s">
        <v>2303</v>
      </c>
      <c r="E155" s="1850" t="s">
        <v>2304</v>
      </c>
      <c r="F155" s="1850" t="s">
        <v>2305</v>
      </c>
      <c r="G155" s="1850" t="s">
        <v>2306</v>
      </c>
      <c r="H155" s="1850" t="s">
        <v>28</v>
      </c>
      <c r="I155" s="1850" t="s">
        <v>914</v>
      </c>
    </row>
    <row customHeight="1" ht="11.25">
      <c r="A156" s="1850" t="s">
        <v>2256</v>
      </c>
      <c r="B156" s="1850" t="s">
        <v>16</v>
      </c>
      <c r="C156" s="1850" t="s">
        <v>2499</v>
      </c>
      <c r="D156" s="1850" t="s">
        <v>2500</v>
      </c>
      <c r="E156" s="1850" t="s">
        <v>2314</v>
      </c>
      <c r="F156" s="1850" t="s">
        <v>2483</v>
      </c>
      <c r="G156" s="1850" t="s">
        <v>2501</v>
      </c>
      <c r="H156" s="1850" t="s">
        <v>28</v>
      </c>
      <c r="I156" s="1850" t="s">
        <v>914</v>
      </c>
    </row>
    <row customHeight="1" ht="11.25">
      <c r="A157" s="1850" t="s">
        <v>2256</v>
      </c>
      <c r="B157" s="1850" t="s">
        <v>16</v>
      </c>
      <c r="C157" s="1850" t="s">
        <v>2316</v>
      </c>
      <c r="D157" s="1850" t="s">
        <v>2317</v>
      </c>
      <c r="E157" s="1850" t="s">
        <v>2318</v>
      </c>
      <c r="F157" s="1850" t="s">
        <v>2290</v>
      </c>
      <c r="G157" s="1850" t="s">
        <v>2319</v>
      </c>
      <c r="H157" s="1850" t="s">
        <v>28</v>
      </c>
      <c r="I157" s="1850" t="s">
        <v>914</v>
      </c>
    </row>
    <row customHeight="1" ht="11.25">
      <c r="A158" s="1850" t="s">
        <v>2256</v>
      </c>
      <c r="B158" s="1850" t="s">
        <v>16</v>
      </c>
      <c r="C158" s="1850" t="s">
        <v>2327</v>
      </c>
      <c r="D158" s="1850" t="s">
        <v>2328</v>
      </c>
      <c r="E158" s="1850" t="s">
        <v>2329</v>
      </c>
      <c r="F158" s="1850" t="s">
        <v>2330</v>
      </c>
      <c r="G158" s="1850" t="s">
        <v>28</v>
      </c>
      <c r="H158" s="1850" t="s">
        <v>28</v>
      </c>
      <c r="I158" s="1850" t="s">
        <v>914</v>
      </c>
    </row>
    <row customHeight="1" ht="11.25">
      <c r="A159" s="1850" t="s">
        <v>2256</v>
      </c>
      <c r="B159" s="1850" t="s">
        <v>16</v>
      </c>
      <c r="C159" s="1850" t="s">
        <v>2502</v>
      </c>
      <c r="D159" s="1850" t="s">
        <v>2503</v>
      </c>
      <c r="E159" s="1850" t="s">
        <v>2504</v>
      </c>
      <c r="F159" s="1850" t="s">
        <v>2352</v>
      </c>
      <c r="G159" s="1850" t="s">
        <v>2505</v>
      </c>
      <c r="H159" s="1850" t="s">
        <v>28</v>
      </c>
      <c r="I159" s="1850" t="s">
        <v>914</v>
      </c>
    </row>
    <row customHeight="1" ht="11.25">
      <c r="A160" s="1850" t="s">
        <v>2256</v>
      </c>
      <c r="B160" s="1850" t="s">
        <v>16</v>
      </c>
      <c r="C160" s="1850" t="s">
        <v>2331</v>
      </c>
      <c r="D160" s="1850" t="s">
        <v>2332</v>
      </c>
      <c r="E160" s="1850" t="s">
        <v>2333</v>
      </c>
      <c r="F160" s="1850" t="s">
        <v>2290</v>
      </c>
      <c r="G160" s="1850" t="s">
        <v>2334</v>
      </c>
      <c r="H160" s="1850" t="s">
        <v>28</v>
      </c>
      <c r="I160" s="1850" t="s">
        <v>914</v>
      </c>
    </row>
    <row customHeight="1" ht="11.25">
      <c r="A161" s="1850" t="s">
        <v>2256</v>
      </c>
      <c r="B161" s="1850" t="s">
        <v>16</v>
      </c>
      <c r="C161" s="1850" t="s">
        <v>2335</v>
      </c>
      <c r="D161" s="1850" t="s">
        <v>2336</v>
      </c>
      <c r="E161" s="1850" t="s">
        <v>2337</v>
      </c>
      <c r="F161" s="1850" t="s">
        <v>2338</v>
      </c>
      <c r="G161" s="1850" t="s">
        <v>28</v>
      </c>
      <c r="H161" s="1850" t="s">
        <v>28</v>
      </c>
      <c r="I161" s="1850" t="s">
        <v>914</v>
      </c>
    </row>
    <row customHeight="1" ht="11.25">
      <c r="A162" s="1850" t="s">
        <v>2256</v>
      </c>
      <c r="B162" s="1850" t="s">
        <v>16</v>
      </c>
      <c r="C162" s="1850" t="s">
        <v>28</v>
      </c>
      <c r="D162" s="1850" t="s">
        <v>2339</v>
      </c>
      <c r="E162" s="1850" t="s">
        <v>2340</v>
      </c>
      <c r="F162" s="1850" t="s">
        <v>2290</v>
      </c>
      <c r="G162" s="1850" t="s">
        <v>28</v>
      </c>
      <c r="H162" s="1850" t="s">
        <v>28</v>
      </c>
      <c r="I162" s="1850" t="s">
        <v>914</v>
      </c>
    </row>
    <row customHeight="1" ht="11.25">
      <c r="A163" s="1850" t="s">
        <v>2256</v>
      </c>
      <c r="B163" s="1850" t="s">
        <v>16</v>
      </c>
      <c r="C163" s="1850" t="s">
        <v>2341</v>
      </c>
      <c r="D163" s="1850" t="s">
        <v>2342</v>
      </c>
      <c r="E163" s="1850" t="s">
        <v>2343</v>
      </c>
      <c r="F163" s="1850" t="s">
        <v>2344</v>
      </c>
      <c r="G163" s="1850" t="s">
        <v>28</v>
      </c>
      <c r="H163" s="1850" t="s">
        <v>28</v>
      </c>
      <c r="I163" s="1850" t="s">
        <v>914</v>
      </c>
    </row>
    <row customHeight="1" ht="11.25">
      <c r="A164" s="1850" t="s">
        <v>2256</v>
      </c>
      <c r="B164" s="1850" t="s">
        <v>16</v>
      </c>
      <c r="C164" s="1850" t="s">
        <v>2345</v>
      </c>
      <c r="D164" s="1850" t="s">
        <v>2346</v>
      </c>
      <c r="E164" s="1850" t="s">
        <v>2347</v>
      </c>
      <c r="F164" s="1850" t="s">
        <v>2344</v>
      </c>
      <c r="G164" s="1850" t="s">
        <v>2348</v>
      </c>
      <c r="H164" s="1850" t="s">
        <v>28</v>
      </c>
      <c r="I164" s="1850" t="s">
        <v>914</v>
      </c>
    </row>
    <row customHeight="1" ht="11.25">
      <c r="A165" s="1850" t="s">
        <v>2256</v>
      </c>
      <c r="B165" s="1850" t="s">
        <v>16</v>
      </c>
      <c r="C165" s="1850" t="s">
        <v>2349</v>
      </c>
      <c r="D165" s="1850" t="s">
        <v>2350</v>
      </c>
      <c r="E165" s="1850" t="s">
        <v>2351</v>
      </c>
      <c r="F165" s="1850" t="s">
        <v>2352</v>
      </c>
      <c r="G165" s="1850" t="s">
        <v>2353</v>
      </c>
      <c r="H165" s="1850" t="s">
        <v>28</v>
      </c>
      <c r="I165" s="1850" t="s">
        <v>914</v>
      </c>
    </row>
    <row customHeight="1" ht="11.25">
      <c r="A166" s="1850" t="s">
        <v>2256</v>
      </c>
      <c r="B166" s="1850" t="s">
        <v>16</v>
      </c>
      <c r="C166" s="1850" t="s">
        <v>2509</v>
      </c>
      <c r="D166" s="1850" t="s">
        <v>2510</v>
      </c>
      <c r="E166" s="1850" t="s">
        <v>2511</v>
      </c>
      <c r="F166" s="1850" t="s">
        <v>2512</v>
      </c>
      <c r="G166" s="1850" t="s">
        <v>28</v>
      </c>
      <c r="H166" s="1850" t="s">
        <v>28</v>
      </c>
      <c r="I166" s="1850" t="s">
        <v>914</v>
      </c>
    </row>
    <row customHeight="1" ht="11.25">
      <c r="A167" s="1850" t="s">
        <v>2256</v>
      </c>
      <c r="B167" s="1850" t="s">
        <v>16</v>
      </c>
      <c r="C167" s="1850" t="s">
        <v>2361</v>
      </c>
      <c r="D167" s="1850" t="s">
        <v>2362</v>
      </c>
      <c r="E167" s="1850" t="s">
        <v>2363</v>
      </c>
      <c r="F167" s="1850" t="s">
        <v>2277</v>
      </c>
      <c r="G167" s="1850" t="s">
        <v>28</v>
      </c>
      <c r="H167" s="1850" t="s">
        <v>28</v>
      </c>
      <c r="I167" s="1850" t="s">
        <v>914</v>
      </c>
    </row>
    <row customHeight="1" ht="11.25">
      <c r="A168" s="1850" t="s">
        <v>2256</v>
      </c>
      <c r="B168" s="1850" t="s">
        <v>16</v>
      </c>
      <c r="C168" s="1850" t="s">
        <v>2364</v>
      </c>
      <c r="D168" s="1850" t="s">
        <v>2365</v>
      </c>
      <c r="E168" s="1850" t="s">
        <v>2366</v>
      </c>
      <c r="F168" s="1850" t="s">
        <v>2268</v>
      </c>
      <c r="G168" s="1850" t="s">
        <v>28</v>
      </c>
      <c r="H168" s="1850" t="s">
        <v>28</v>
      </c>
      <c r="I168" s="1850" t="s">
        <v>914</v>
      </c>
    </row>
    <row customHeight="1" ht="11.25">
      <c r="A169" s="1850" t="s">
        <v>2256</v>
      </c>
      <c r="B169" s="1850" t="s">
        <v>16</v>
      </c>
      <c r="C169" s="1850" t="s">
        <v>2370</v>
      </c>
      <c r="D169" s="1850" t="s">
        <v>2371</v>
      </c>
      <c r="E169" s="1850" t="s">
        <v>2372</v>
      </c>
      <c r="F169" s="1850" t="s">
        <v>2352</v>
      </c>
      <c r="G169" s="1850" t="s">
        <v>28</v>
      </c>
      <c r="H169" s="1850" t="s">
        <v>28</v>
      </c>
      <c r="I169" s="1850" t="s">
        <v>914</v>
      </c>
    </row>
    <row customHeight="1" ht="11.25">
      <c r="A170" s="1850" t="s">
        <v>2256</v>
      </c>
      <c r="B170" s="1850" t="s">
        <v>16</v>
      </c>
      <c r="C170" s="1850" t="s">
        <v>2373</v>
      </c>
      <c r="D170" s="1850" t="s">
        <v>2374</v>
      </c>
      <c r="E170" s="1850" t="s">
        <v>2375</v>
      </c>
      <c r="F170" s="1850" t="s">
        <v>2352</v>
      </c>
      <c r="G170" s="1850" t="s">
        <v>2376</v>
      </c>
      <c r="H170" s="1850" t="s">
        <v>28</v>
      </c>
      <c r="I170" s="1850" t="s">
        <v>914</v>
      </c>
    </row>
    <row customHeight="1" ht="11.25">
      <c r="A171" s="1850" t="s">
        <v>2256</v>
      </c>
      <c r="B171" s="1850" t="s">
        <v>16</v>
      </c>
      <c r="C171" s="1850" t="s">
        <v>2390</v>
      </c>
      <c r="D171" s="1850" t="s">
        <v>2391</v>
      </c>
      <c r="E171" s="1850" t="s">
        <v>2392</v>
      </c>
      <c r="F171" s="1850" t="s">
        <v>2393</v>
      </c>
      <c r="G171" s="1850" t="s">
        <v>28</v>
      </c>
      <c r="H171" s="1850" t="s">
        <v>28</v>
      </c>
      <c r="I171" s="1850" t="s">
        <v>914</v>
      </c>
    </row>
    <row customHeight="1" ht="11.25">
      <c r="A172" s="1850" t="s">
        <v>2256</v>
      </c>
      <c r="B172" s="1850" t="s">
        <v>16</v>
      </c>
      <c r="C172" s="1850" t="s">
        <v>2398</v>
      </c>
      <c r="D172" s="1850" t="s">
        <v>2399</v>
      </c>
      <c r="E172" s="1850" t="s">
        <v>2400</v>
      </c>
      <c r="F172" s="1850" t="s">
        <v>2352</v>
      </c>
      <c r="G172" s="1850" t="s">
        <v>2401</v>
      </c>
      <c r="H172" s="1850" t="s">
        <v>28</v>
      </c>
      <c r="I172" s="1850" t="s">
        <v>914</v>
      </c>
    </row>
    <row customHeight="1" ht="11.25">
      <c r="A173" s="1850" t="s">
        <v>2256</v>
      </c>
      <c r="B173" s="1850" t="s">
        <v>16</v>
      </c>
      <c r="C173" s="1850" t="s">
        <v>2402</v>
      </c>
      <c r="D173" s="1850" t="s">
        <v>2403</v>
      </c>
      <c r="E173" s="1850" t="s">
        <v>2404</v>
      </c>
      <c r="F173" s="1850" t="s">
        <v>2268</v>
      </c>
      <c r="G173" s="1850" t="s">
        <v>28</v>
      </c>
      <c r="H173" s="1850" t="s">
        <v>28</v>
      </c>
      <c r="I173" s="1850" t="s">
        <v>914</v>
      </c>
    </row>
    <row customHeight="1" ht="11.25">
      <c r="A174" s="1850" t="s">
        <v>2256</v>
      </c>
      <c r="B174" s="1850" t="s">
        <v>16</v>
      </c>
      <c r="C174" s="1850" t="s">
        <v>2410</v>
      </c>
      <c r="D174" s="1850" t="s">
        <v>2411</v>
      </c>
      <c r="E174" s="1850" t="s">
        <v>2412</v>
      </c>
      <c r="F174" s="1850" t="s">
        <v>2413</v>
      </c>
      <c r="G174" s="1850" t="s">
        <v>2414</v>
      </c>
      <c r="H174" s="1850" t="s">
        <v>28</v>
      </c>
      <c r="I174" s="1850" t="s">
        <v>914</v>
      </c>
    </row>
    <row customHeight="1" ht="11.25">
      <c r="A175" s="1850" t="s">
        <v>2256</v>
      </c>
      <c r="B175" s="1850" t="s">
        <v>16</v>
      </c>
      <c r="C175" s="1850" t="s">
        <v>2415</v>
      </c>
      <c r="D175" s="1850" t="s">
        <v>2416</v>
      </c>
      <c r="E175" s="1850" t="s">
        <v>2417</v>
      </c>
      <c r="F175" s="1850" t="s">
        <v>2418</v>
      </c>
      <c r="G175" s="1850" t="s">
        <v>28</v>
      </c>
      <c r="H175" s="1850" t="s">
        <v>28</v>
      </c>
      <c r="I175" s="1850" t="s">
        <v>914</v>
      </c>
    </row>
    <row customHeight="1" ht="11.25">
      <c r="A176" s="1850" t="s">
        <v>2256</v>
      </c>
      <c r="B176" s="1850" t="s">
        <v>16</v>
      </c>
      <c r="C176" s="1850" t="s">
        <v>2518</v>
      </c>
      <c r="D176" s="1850" t="s">
        <v>2519</v>
      </c>
      <c r="E176" s="1850" t="s">
        <v>2520</v>
      </c>
      <c r="F176" s="1850" t="s">
        <v>2521</v>
      </c>
      <c r="G176" s="1850" t="s">
        <v>28</v>
      </c>
      <c r="H176" s="1850" t="s">
        <v>28</v>
      </c>
      <c r="I176" s="1850" t="s">
        <v>914</v>
      </c>
    </row>
    <row customHeight="1" ht="11.25">
      <c r="A177" s="1850" t="s">
        <v>2256</v>
      </c>
      <c r="B177" s="1850" t="s">
        <v>16</v>
      </c>
      <c r="C177" s="1850" t="s">
        <v>2522</v>
      </c>
      <c r="D177" s="1850" t="s">
        <v>2523</v>
      </c>
      <c r="E177" s="1850" t="s">
        <v>2524</v>
      </c>
      <c r="F177" s="1850" t="s">
        <v>2521</v>
      </c>
      <c r="G177" s="1850" t="s">
        <v>28</v>
      </c>
      <c r="H177" s="1850" t="s">
        <v>28</v>
      </c>
      <c r="I177" s="1850" t="s">
        <v>914</v>
      </c>
    </row>
    <row customHeight="1" ht="11.25">
      <c r="A178" s="1850" t="s">
        <v>2256</v>
      </c>
      <c r="B178" s="1850" t="s">
        <v>16</v>
      </c>
      <c r="C178" s="1850" t="s">
        <v>2525</v>
      </c>
      <c r="D178" s="1850" t="s">
        <v>2526</v>
      </c>
      <c r="E178" s="1850" t="s">
        <v>2527</v>
      </c>
      <c r="F178" s="1850" t="s">
        <v>2516</v>
      </c>
      <c r="G178" s="1850" t="s">
        <v>2528</v>
      </c>
      <c r="H178" s="1850" t="s">
        <v>28</v>
      </c>
      <c r="I178" s="1850" t="s">
        <v>914</v>
      </c>
    </row>
    <row customHeight="1" ht="11.25">
      <c r="A179" s="1850" t="s">
        <v>2256</v>
      </c>
      <c r="B179" s="1850" t="s">
        <v>16</v>
      </c>
      <c r="C179" s="1850" t="s">
        <v>2529</v>
      </c>
      <c r="D179" s="1850" t="s">
        <v>2530</v>
      </c>
      <c r="E179" s="1850" t="s">
        <v>2531</v>
      </c>
      <c r="F179" s="1850" t="s">
        <v>2352</v>
      </c>
      <c r="G179" s="1850" t="s">
        <v>2532</v>
      </c>
      <c r="H179" s="1850" t="s">
        <v>28</v>
      </c>
      <c r="I179" s="1850" t="s">
        <v>914</v>
      </c>
    </row>
    <row customHeight="1" ht="11.25">
      <c r="A180" s="1850" t="s">
        <v>2256</v>
      </c>
      <c r="B180" s="1850" t="s">
        <v>16</v>
      </c>
      <c r="C180" s="1850" t="s">
        <v>2430</v>
      </c>
      <c r="D180" s="1850" t="s">
        <v>2431</v>
      </c>
      <c r="E180" s="1850" t="s">
        <v>2432</v>
      </c>
      <c r="F180" s="1850" t="s">
        <v>2433</v>
      </c>
      <c r="G180" s="1850" t="s">
        <v>2434</v>
      </c>
      <c r="H180" s="1850" t="s">
        <v>28</v>
      </c>
      <c r="I180" s="1850" t="s">
        <v>914</v>
      </c>
    </row>
    <row customHeight="1" ht="11.25">
      <c r="A181" s="1850" t="s">
        <v>2256</v>
      </c>
      <c r="B181" s="1850" t="s">
        <v>16</v>
      </c>
      <c r="C181" s="1850" t="s">
        <v>2533</v>
      </c>
      <c r="D181" s="1850" t="s">
        <v>2534</v>
      </c>
      <c r="E181" s="1850" t="s">
        <v>2535</v>
      </c>
      <c r="F181" s="1850" t="s">
        <v>2408</v>
      </c>
      <c r="G181" s="1850" t="s">
        <v>28</v>
      </c>
      <c r="H181" s="1850" t="s">
        <v>28</v>
      </c>
      <c r="I181" s="1850" t="s">
        <v>914</v>
      </c>
    </row>
    <row customHeight="1" ht="11.25">
      <c r="A182" s="1850" t="s">
        <v>2256</v>
      </c>
      <c r="B182" s="1850" t="s">
        <v>16</v>
      </c>
      <c r="C182" s="1850" t="s">
        <v>2445</v>
      </c>
      <c r="D182" s="1850" t="s">
        <v>2446</v>
      </c>
      <c r="E182" s="1850" t="s">
        <v>2447</v>
      </c>
      <c r="F182" s="1850" t="s">
        <v>2277</v>
      </c>
      <c r="G182" s="1850" t="s">
        <v>2448</v>
      </c>
      <c r="H182" s="1850" t="s">
        <v>28</v>
      </c>
      <c r="I182" s="1850" t="s">
        <v>914</v>
      </c>
    </row>
    <row customHeight="1" ht="11.25">
      <c r="A183" s="1850" t="s">
        <v>2256</v>
      </c>
      <c r="B183" s="1850" t="s">
        <v>16</v>
      </c>
      <c r="C183" s="1850" t="s">
        <v>2540</v>
      </c>
      <c r="D183" s="1850" t="s">
        <v>2541</v>
      </c>
      <c r="E183" s="1850" t="s">
        <v>2542</v>
      </c>
      <c r="F183" s="1850" t="s">
        <v>2543</v>
      </c>
      <c r="G183" s="1850" t="s">
        <v>2544</v>
      </c>
      <c r="H183" s="1850" t="s">
        <v>28</v>
      </c>
      <c r="I183" s="1850" t="s">
        <v>914</v>
      </c>
    </row>
    <row customHeight="1" ht="11.25">
      <c r="A184" s="1850" t="s">
        <v>2256</v>
      </c>
      <c r="B184" s="1850" t="s">
        <v>16</v>
      </c>
      <c r="C184" s="1850" t="s">
        <v>2461</v>
      </c>
      <c r="D184" s="1850" t="s">
        <v>2462</v>
      </c>
      <c r="E184" s="1850" t="s">
        <v>2463</v>
      </c>
      <c r="F184" s="1850" t="s">
        <v>2464</v>
      </c>
      <c r="G184" s="1850" t="s">
        <v>2465</v>
      </c>
      <c r="H184" s="1850" t="s">
        <v>28</v>
      </c>
      <c r="I184" s="1850" t="s">
        <v>914</v>
      </c>
    </row>
    <row customHeight="1" ht="11.25">
      <c r="A185" s="1850" t="s">
        <v>2256</v>
      </c>
      <c r="B185" s="1850" t="s">
        <v>16</v>
      </c>
      <c r="C185" s="1850" t="s">
        <v>2472</v>
      </c>
      <c r="D185" s="1850" t="s">
        <v>2473</v>
      </c>
      <c r="E185" s="1850" t="s">
        <v>2463</v>
      </c>
      <c r="F185" s="1850" t="s">
        <v>2474</v>
      </c>
      <c r="G185" s="1850" t="s">
        <v>2475</v>
      </c>
      <c r="H185" s="1850" t="s">
        <v>28</v>
      </c>
      <c r="I185" s="1850" t="s">
        <v>914</v>
      </c>
    </row>
    <row customHeight="1" ht="11.25">
      <c r="A186" s="1850" t="s">
        <v>2256</v>
      </c>
      <c r="B186" s="1850" t="s">
        <v>16</v>
      </c>
      <c r="C186" s="1850" t="s">
        <v>2476</v>
      </c>
      <c r="D186" s="1850" t="s">
        <v>2477</v>
      </c>
      <c r="E186" s="1850" t="s">
        <v>2478</v>
      </c>
      <c r="F186" s="1850" t="s">
        <v>2479</v>
      </c>
      <c r="G186" s="1850" t="s">
        <v>28</v>
      </c>
      <c r="H186" s="1850" t="s">
        <v>28</v>
      </c>
      <c r="I186" s="1850" t="s">
        <v>914</v>
      </c>
    </row>
    <row customHeight="1" ht="11.25">
      <c r="A187" s="1850" t="s">
        <v>2256</v>
      </c>
      <c r="B187" s="1850" t="s">
        <v>16</v>
      </c>
      <c r="C187" s="1850" t="s">
        <v>2545</v>
      </c>
      <c r="D187" s="1850" t="s">
        <v>2546</v>
      </c>
      <c r="E187" s="1850" t="s">
        <v>2547</v>
      </c>
      <c r="F187" s="1850" t="s">
        <v>2548</v>
      </c>
      <c r="G187" s="1850" t="s">
        <v>28</v>
      </c>
      <c r="H187" s="1850" t="s">
        <v>28</v>
      </c>
      <c r="I187" s="1850" t="s">
        <v>914</v>
      </c>
    </row>
    <row customHeight="1" ht="11.25">
      <c r="A188" s="1850" t="s">
        <v>2256</v>
      </c>
      <c r="B188" s="1850" t="s">
        <v>16</v>
      </c>
      <c r="C188" s="1850" t="s">
        <v>2488</v>
      </c>
      <c r="D188" s="1850" t="s">
        <v>2489</v>
      </c>
      <c r="E188" s="1850" t="s">
        <v>2490</v>
      </c>
      <c r="F188" s="1850" t="s">
        <v>2418</v>
      </c>
      <c r="G188" s="1850" t="s">
        <v>28</v>
      </c>
      <c r="H188" s="1850" t="s">
        <v>28</v>
      </c>
      <c r="I188" s="1850" t="s">
        <v>914</v>
      </c>
    </row>
    <row customHeight="1" ht="11.25">
      <c r="A189" s="1850" t="s">
        <v>2256</v>
      </c>
      <c r="B189" s="1850" t="s">
        <v>16</v>
      </c>
      <c r="C189" s="1850" t="s">
        <v>2269</v>
      </c>
      <c r="D189" s="1850" t="s">
        <v>2270</v>
      </c>
      <c r="E189" s="1850" t="s">
        <v>2271</v>
      </c>
      <c r="F189" s="1850" t="s">
        <v>2272</v>
      </c>
      <c r="G189" s="1850" t="s">
        <v>2273</v>
      </c>
      <c r="H189" s="1850" t="s">
        <v>28</v>
      </c>
      <c r="I189" s="1850" t="s">
        <v>1628</v>
      </c>
    </row>
    <row customHeight="1" ht="11.25">
      <c r="A190" s="1850" t="s">
        <v>2256</v>
      </c>
      <c r="B190" s="1850" t="s">
        <v>16</v>
      </c>
      <c r="C190" s="1850" t="s">
        <v>28</v>
      </c>
      <c r="D190" s="1850" t="s">
        <v>2339</v>
      </c>
      <c r="E190" s="1850" t="s">
        <v>2340</v>
      </c>
      <c r="F190" s="1850" t="s">
        <v>2290</v>
      </c>
      <c r="G190" s="1850" t="s">
        <v>28</v>
      </c>
      <c r="H190" s="1850" t="s">
        <v>28</v>
      </c>
      <c r="I190" s="1850" t="s">
        <v>1628</v>
      </c>
    </row>
    <row customHeight="1" ht="11.25">
      <c r="A191" s="1850" t="s">
        <v>2256</v>
      </c>
      <c r="B191" s="1850" t="s">
        <v>16</v>
      </c>
      <c r="C191" s="1850" t="s">
        <v>2354</v>
      </c>
      <c r="D191" s="1850" t="s">
        <v>2355</v>
      </c>
      <c r="E191" s="1850" t="s">
        <v>2356</v>
      </c>
      <c r="F191" s="1850" t="s">
        <v>2305</v>
      </c>
      <c r="G191" s="1850" t="s">
        <v>28</v>
      </c>
      <c r="H191" s="1850" t="s">
        <v>28</v>
      </c>
      <c r="I191" s="1850" t="s">
        <v>1628</v>
      </c>
    </row>
    <row customHeight="1" ht="11.25">
      <c r="A192" s="1850" t="s">
        <v>2256</v>
      </c>
      <c r="B192" s="1850" t="s">
        <v>16</v>
      </c>
      <c r="C192" s="1850" t="s">
        <v>2405</v>
      </c>
      <c r="D192" s="1850" t="s">
        <v>2406</v>
      </c>
      <c r="E192" s="1850" t="s">
        <v>2407</v>
      </c>
      <c r="F192" s="1850" t="s">
        <v>2408</v>
      </c>
      <c r="G192" s="1850" t="s">
        <v>2409</v>
      </c>
      <c r="H192" s="1850" t="s">
        <v>28</v>
      </c>
      <c r="I192" s="1850" t="s">
        <v>1628</v>
      </c>
    </row>
    <row customHeight="1" ht="11.25">
      <c r="A193" s="1850" t="s">
        <v>2256</v>
      </c>
      <c r="B193" s="1850" t="s">
        <v>16</v>
      </c>
      <c r="C193" s="1850" t="s">
        <v>2549</v>
      </c>
      <c r="D193" s="1850" t="s">
        <v>2550</v>
      </c>
      <c r="E193" s="1850" t="s">
        <v>2551</v>
      </c>
      <c r="F193" s="1850" t="s">
        <v>2483</v>
      </c>
      <c r="G193" s="1850" t="s">
        <v>28</v>
      </c>
      <c r="H193" s="1850" t="s">
        <v>28</v>
      </c>
      <c r="I193" s="1850" t="s">
        <v>1628</v>
      </c>
    </row>
    <row customHeight="1" ht="11.25">
      <c r="A194" s="1850" t="s">
        <v>2256</v>
      </c>
      <c r="B194" s="1850" t="s">
        <v>16</v>
      </c>
      <c r="C194" s="1850" t="s">
        <v>2552</v>
      </c>
      <c r="D194" s="1850" t="s">
        <v>2553</v>
      </c>
      <c r="E194" s="1850" t="s">
        <v>2554</v>
      </c>
      <c r="F194" s="1850" t="s">
        <v>2555</v>
      </c>
      <c r="G194" s="1850" t="s">
        <v>28</v>
      </c>
      <c r="H194" s="1850" t="s">
        <v>28</v>
      </c>
      <c r="I194" s="1850" t="s">
        <v>1628</v>
      </c>
    </row>
    <row customHeight="1" ht="11.25">
      <c r="A195" s="1850" t="s">
        <v>2256</v>
      </c>
      <c r="B195" s="1850" t="s">
        <v>16</v>
      </c>
      <c r="C195" s="1850" t="s">
        <v>2556</v>
      </c>
      <c r="D195" s="1850" t="s">
        <v>2557</v>
      </c>
      <c r="E195" s="1850" t="s">
        <v>2558</v>
      </c>
      <c r="F195" s="1850" t="s">
        <v>2352</v>
      </c>
      <c r="G195" s="1850" t="s">
        <v>28</v>
      </c>
      <c r="H195" s="1850" t="s">
        <v>28</v>
      </c>
      <c r="I195" s="1850" t="s">
        <v>1628</v>
      </c>
    </row>
    <row customHeight="1" ht="11.25">
      <c r="A196" s="1850" t="s">
        <v>2256</v>
      </c>
      <c r="B196" s="1850" t="s">
        <v>16</v>
      </c>
      <c r="C196" s="1850" t="s">
        <v>2559</v>
      </c>
      <c r="D196" s="1850" t="s">
        <v>2560</v>
      </c>
      <c r="E196" s="1850" t="s">
        <v>2561</v>
      </c>
      <c r="F196" s="1850" t="s">
        <v>2277</v>
      </c>
      <c r="G196" s="1850" t="s">
        <v>28</v>
      </c>
      <c r="H196" s="1850" t="s">
        <v>28</v>
      </c>
      <c r="I196" s="1850" t="s">
        <v>1628</v>
      </c>
    </row>
    <row customHeight="1" ht="11.25">
      <c r="A197" s="1850" t="s">
        <v>2256</v>
      </c>
      <c r="B197" s="1850" t="s">
        <v>16</v>
      </c>
      <c r="C197" s="1850" t="s">
        <v>2562</v>
      </c>
      <c r="D197" s="1850" t="s">
        <v>2563</v>
      </c>
      <c r="E197" s="1850" t="s">
        <v>2564</v>
      </c>
      <c r="F197" s="1850" t="s">
        <v>2393</v>
      </c>
      <c r="G197" s="1850" t="s">
        <v>28</v>
      </c>
      <c r="H197" s="1850" t="s">
        <v>28</v>
      </c>
      <c r="I197" s="1850" t="s">
        <v>1628</v>
      </c>
    </row>
    <row customHeight="1" ht="11.25">
      <c r="A198" s="1850" t="s">
        <v>2256</v>
      </c>
      <c r="B198" s="1850" t="s">
        <v>16</v>
      </c>
      <c r="C198" s="1850" t="s">
        <v>2565</v>
      </c>
      <c r="D198" s="1850" t="s">
        <v>2566</v>
      </c>
      <c r="E198" s="1850" t="s">
        <v>2567</v>
      </c>
      <c r="F198" s="1850" t="s">
        <v>2290</v>
      </c>
      <c r="G198" s="1850" t="s">
        <v>28</v>
      </c>
      <c r="H198" s="1850" t="s">
        <v>28</v>
      </c>
      <c r="I198" s="1850" t="s">
        <v>1628</v>
      </c>
    </row>
    <row customHeight="1" ht="11.25">
      <c r="A199" s="1850" t="s">
        <v>2256</v>
      </c>
      <c r="B199" s="1850" t="s">
        <v>16</v>
      </c>
      <c r="C199" s="1850" t="s">
        <v>2568</v>
      </c>
      <c r="D199" s="1850" t="s">
        <v>2569</v>
      </c>
      <c r="E199" s="1850" t="s">
        <v>2570</v>
      </c>
      <c r="F199" s="1850" t="s">
        <v>2305</v>
      </c>
      <c r="G199" s="1850" t="s">
        <v>28</v>
      </c>
      <c r="H199" s="1850" t="s">
        <v>28</v>
      </c>
      <c r="I199" s="1850" t="s">
        <v>1628</v>
      </c>
    </row>
    <row customHeight="1" ht="11.25">
      <c r="A200" s="1850" t="s">
        <v>2256</v>
      </c>
      <c r="B200" s="1850" t="s">
        <v>16</v>
      </c>
      <c r="C200" s="1850" t="s">
        <v>2571</v>
      </c>
      <c r="D200" s="1850" t="s">
        <v>2572</v>
      </c>
      <c r="E200" s="1850" t="s">
        <v>2573</v>
      </c>
      <c r="F200" s="1850" t="s">
        <v>51</v>
      </c>
      <c r="G200" s="1850" t="s">
        <v>28</v>
      </c>
      <c r="H200" s="1850" t="s">
        <v>28</v>
      </c>
      <c r="I200" s="1850" t="s">
        <v>1628</v>
      </c>
    </row>
    <row customHeight="1" ht="11.25">
      <c r="A201" s="1850" t="s">
        <v>2256</v>
      </c>
      <c r="B201" s="1850" t="s">
        <v>16</v>
      </c>
      <c r="C201" s="1850" t="s">
        <v>2574</v>
      </c>
      <c r="D201" s="1850" t="s">
        <v>2575</v>
      </c>
      <c r="E201" s="1850" t="s">
        <v>2576</v>
      </c>
      <c r="F201" s="1850" t="s">
        <v>2577</v>
      </c>
      <c r="G201" s="1850" t="s">
        <v>28</v>
      </c>
      <c r="H201" s="1850" t="s">
        <v>28</v>
      </c>
      <c r="I201" s="1850" t="s">
        <v>1628</v>
      </c>
    </row>
    <row customHeight="1" ht="11.25">
      <c r="A202" s="1850" t="s">
        <v>2256</v>
      </c>
      <c r="B202" s="1850" t="s">
        <v>16</v>
      </c>
      <c r="C202" s="1850" t="s">
        <v>2578</v>
      </c>
      <c r="D202" s="1850" t="s">
        <v>2579</v>
      </c>
      <c r="E202" s="1850" t="s">
        <v>2580</v>
      </c>
      <c r="F202" s="1850" t="s">
        <v>2344</v>
      </c>
      <c r="G202" s="1850" t="s">
        <v>28</v>
      </c>
      <c r="H202" s="1850" t="s">
        <v>28</v>
      </c>
      <c r="I202" s="1850" t="s">
        <v>1628</v>
      </c>
    </row>
    <row customHeight="1" ht="11.25">
      <c r="A203" s="1850" t="s">
        <v>2256</v>
      </c>
      <c r="B203" s="1850" t="s">
        <v>16</v>
      </c>
      <c r="C203" s="1850" t="s">
        <v>2581</v>
      </c>
      <c r="D203" s="1850" t="s">
        <v>2582</v>
      </c>
      <c r="E203" s="1850" t="s">
        <v>2583</v>
      </c>
      <c r="F203" s="1850" t="s">
        <v>2330</v>
      </c>
      <c r="G203" s="1850" t="s">
        <v>2584</v>
      </c>
      <c r="H203" s="1850" t="s">
        <v>28</v>
      </c>
      <c r="I203" s="1850"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6B3402-EE28-FE98-4B28-EBA2E2287533}" mc:Ignorable="x14ac xr xr2 xr3">
  <sheetPr>
    <tabColor rgb="FFFFCC99"/>
  </sheetPr>
  <dimension ref="A1:G41"/>
  <sheetViews>
    <sheetView topLeftCell="A1" showGridLines="0" workbookViewId="0">
      <selection activeCell="A1" sqref="A1"/>
    </sheetView>
  </sheetViews>
  <sheetFormatPr customHeight="1" defaultRowHeight="11.25"/>
  <cols>
    <col min="1" max="1" style="1850" width="9.140625"/>
  </cols>
  <sheetData>
    <row customHeight="1" ht="11.25">
      <c r="A1" s="373" t="s">
        <v>2585</v>
      </c>
      <c r="B1" s="64" t="s">
        <v>2586</v>
      </c>
      <c r="C1" s="64" t="s">
        <v>2587</v>
      </c>
      <c r="D1" s="64" t="s">
        <v>2588</v>
      </c>
      <c r="E1" s="0" t="s">
        <v>2589</v>
      </c>
      <c r="F1" s="0" t="s">
        <v>2590</v>
      </c>
      <c r="G1" s="0" t="s">
        <v>2591</v>
      </c>
    </row>
    <row customHeight="1" ht="11.25">
      <c r="A2" s="373" t="s">
        <v>16</v>
      </c>
      <c r="B2" s="0" t="s">
        <v>2592</v>
      </c>
      <c r="C2" s="0" t="s">
        <v>2593</v>
      </c>
      <c r="D2" s="0" t="s">
        <v>2592</v>
      </c>
      <c r="E2" s="0" t="s">
        <v>2593</v>
      </c>
      <c r="F2" s="0" t="s">
        <v>2594</v>
      </c>
      <c r="G2" s="0" t="s">
        <v>109</v>
      </c>
    </row>
    <row customHeight="1" ht="11.25">
      <c r="A3" s="373" t="s">
        <v>16</v>
      </c>
      <c r="B3" s="0" t="s">
        <v>2595</v>
      </c>
      <c r="C3" s="0" t="s">
        <v>2596</v>
      </c>
      <c r="D3" s="0" t="s">
        <v>2595</v>
      </c>
      <c r="E3" s="0" t="s">
        <v>2596</v>
      </c>
      <c r="F3" s="0" t="s">
        <v>2594</v>
      </c>
      <c r="G3" s="0" t="s">
        <v>110</v>
      </c>
    </row>
    <row customHeight="1" ht="11.25">
      <c r="A4" s="373" t="s">
        <v>16</v>
      </c>
      <c r="B4" s="0" t="s">
        <v>2597</v>
      </c>
      <c r="C4" s="0" t="s">
        <v>2598</v>
      </c>
      <c r="D4" s="0" t="s">
        <v>2597</v>
      </c>
      <c r="E4" s="0" t="s">
        <v>2598</v>
      </c>
      <c r="F4" s="0" t="s">
        <v>2594</v>
      </c>
      <c r="G4" s="0" t="s">
        <v>90</v>
      </c>
    </row>
    <row customHeight="1" ht="11.25">
      <c r="A5" s="373" t="s">
        <v>16</v>
      </c>
      <c r="B5" s="0" t="s">
        <v>2599</v>
      </c>
      <c r="C5" s="0" t="s">
        <v>2600</v>
      </c>
      <c r="D5" s="0" t="s">
        <v>2599</v>
      </c>
      <c r="E5" s="0" t="s">
        <v>2600</v>
      </c>
      <c r="F5" s="0" t="s">
        <v>2594</v>
      </c>
      <c r="G5" s="0" t="s">
        <v>91</v>
      </c>
    </row>
    <row customHeight="1" ht="11.25">
      <c r="A6" s="373" t="s">
        <v>16</v>
      </c>
      <c r="B6" s="0" t="s">
        <v>2601</v>
      </c>
      <c r="C6" s="0" t="s">
        <v>2602</v>
      </c>
      <c r="D6" s="0" t="s">
        <v>2601</v>
      </c>
      <c r="E6" s="0" t="s">
        <v>2602</v>
      </c>
      <c r="F6" s="0" t="s">
        <v>2594</v>
      </c>
      <c r="G6" s="0" t="s">
        <v>111</v>
      </c>
    </row>
    <row customHeight="1" ht="11.25">
      <c r="A7" s="373" t="s">
        <v>16</v>
      </c>
      <c r="B7" s="0" t="s">
        <v>2603</v>
      </c>
      <c r="C7" s="0" t="s">
        <v>2604</v>
      </c>
      <c r="D7" s="0" t="s">
        <v>2603</v>
      </c>
      <c r="E7" s="0" t="s">
        <v>2604</v>
      </c>
      <c r="F7" s="0" t="s">
        <v>2605</v>
      </c>
      <c r="G7" s="0" t="s">
        <v>92</v>
      </c>
    </row>
    <row customHeight="1" ht="11.25">
      <c r="A8" s="373" t="s">
        <v>16</v>
      </c>
      <c r="B8" s="0" t="s">
        <v>2606</v>
      </c>
      <c r="C8" s="0" t="s">
        <v>2607</v>
      </c>
      <c r="D8" s="0" t="s">
        <v>2608</v>
      </c>
      <c r="E8" s="0" t="s">
        <v>2609</v>
      </c>
      <c r="F8" s="0" t="s">
        <v>2610</v>
      </c>
      <c r="G8" s="0" t="s">
        <v>93</v>
      </c>
    </row>
    <row customHeight="1" ht="11.25">
      <c r="A9" s="373" t="s">
        <v>16</v>
      </c>
      <c r="B9" s="0" t="s">
        <v>2606</v>
      </c>
      <c r="C9" s="0" t="s">
        <v>2607</v>
      </c>
      <c r="D9" s="0" t="s">
        <v>2611</v>
      </c>
      <c r="E9" s="0" t="s">
        <v>2612</v>
      </c>
      <c r="F9" s="0" t="s">
        <v>2613</v>
      </c>
      <c r="G9" s="0" t="s">
        <v>112</v>
      </c>
    </row>
    <row customHeight="1" ht="11.25">
      <c r="A10" s="373" t="s">
        <v>16</v>
      </c>
      <c r="B10" s="0" t="s">
        <v>2606</v>
      </c>
      <c r="C10" s="0" t="s">
        <v>2607</v>
      </c>
      <c r="D10" s="0" t="s">
        <v>2614</v>
      </c>
      <c r="E10" s="0" t="s">
        <v>2615</v>
      </c>
      <c r="F10" s="0" t="s">
        <v>2610</v>
      </c>
      <c r="G10" s="0" t="s">
        <v>148</v>
      </c>
    </row>
    <row customHeight="1" ht="11.25">
      <c r="A11" s="373" t="s">
        <v>16</v>
      </c>
      <c r="B11" s="0" t="s">
        <v>2606</v>
      </c>
      <c r="C11" s="0" t="s">
        <v>2607</v>
      </c>
      <c r="D11" s="0" t="s">
        <v>2606</v>
      </c>
      <c r="E11" s="0" t="s">
        <v>2607</v>
      </c>
      <c r="F11" s="0" t="s">
        <v>2616</v>
      </c>
      <c r="G11" s="0" t="s">
        <v>149</v>
      </c>
    </row>
    <row customHeight="1" ht="11.25">
      <c r="A12" s="373" t="s">
        <v>16</v>
      </c>
      <c r="B12" s="0" t="s">
        <v>2606</v>
      </c>
      <c r="C12" s="0" t="s">
        <v>2607</v>
      </c>
      <c r="D12" s="0" t="s">
        <v>2617</v>
      </c>
      <c r="E12" s="0" t="s">
        <v>2618</v>
      </c>
      <c r="F12" s="0" t="s">
        <v>2619</v>
      </c>
      <c r="G12" s="0" t="s">
        <v>150</v>
      </c>
    </row>
    <row customHeight="1" ht="11.25">
      <c r="A13" s="373" t="s">
        <v>16</v>
      </c>
      <c r="B13" s="0" t="s">
        <v>2620</v>
      </c>
      <c r="C13" s="0" t="s">
        <v>2621</v>
      </c>
      <c r="D13" s="0" t="s">
        <v>2620</v>
      </c>
      <c r="E13" s="0" t="s">
        <v>2621</v>
      </c>
      <c r="F13" s="0" t="s">
        <v>2605</v>
      </c>
      <c r="G13" s="0" t="s">
        <v>151</v>
      </c>
    </row>
    <row customHeight="1" ht="11.25">
      <c r="A14" s="373" t="s">
        <v>16</v>
      </c>
      <c r="B14" s="0" t="s">
        <v>2622</v>
      </c>
      <c r="C14" s="0" t="s">
        <v>2623</v>
      </c>
      <c r="D14" s="0" t="s">
        <v>2622</v>
      </c>
      <c r="E14" s="0" t="s">
        <v>2623</v>
      </c>
      <c r="F14" s="0" t="s">
        <v>2605</v>
      </c>
      <c r="G14" s="0" t="s">
        <v>152</v>
      </c>
    </row>
    <row customHeight="1" ht="11.25">
      <c r="A15" s="373" t="s">
        <v>16</v>
      </c>
      <c r="B15" s="0" t="s">
        <v>2624</v>
      </c>
      <c r="C15" s="0" t="s">
        <v>2625</v>
      </c>
      <c r="D15" s="0" t="s">
        <v>2624</v>
      </c>
      <c r="E15" s="0" t="s">
        <v>2625</v>
      </c>
      <c r="F15" s="0" t="s">
        <v>2616</v>
      </c>
      <c r="G15" s="0" t="s">
        <v>153</v>
      </c>
    </row>
    <row customHeight="1" ht="11.25">
      <c r="A16" s="373" t="s">
        <v>16</v>
      </c>
      <c r="B16" s="0" t="s">
        <v>2624</v>
      </c>
      <c r="C16" s="0" t="s">
        <v>2625</v>
      </c>
      <c r="D16" s="0" t="s">
        <v>2626</v>
      </c>
      <c r="E16" s="0" t="s">
        <v>2627</v>
      </c>
      <c r="F16" s="0" t="s">
        <v>2610</v>
      </c>
      <c r="G16" s="0" t="s">
        <v>1474</v>
      </c>
    </row>
    <row customHeight="1" ht="11.25">
      <c r="A17" s="373" t="s">
        <v>16</v>
      </c>
      <c r="B17" s="0" t="s">
        <v>2624</v>
      </c>
      <c r="C17" s="0" t="s">
        <v>2625</v>
      </c>
      <c r="D17" s="0" t="s">
        <v>2628</v>
      </c>
      <c r="E17" s="0" t="s">
        <v>2629</v>
      </c>
      <c r="F17" s="0" t="s">
        <v>2619</v>
      </c>
      <c r="G17" s="0" t="s">
        <v>1480</v>
      </c>
    </row>
    <row customHeight="1" ht="11.25">
      <c r="A18" s="373" t="s">
        <v>16</v>
      </c>
      <c r="B18" s="0" t="s">
        <v>2624</v>
      </c>
      <c r="C18" s="0" t="s">
        <v>2625</v>
      </c>
      <c r="D18" s="0" t="s">
        <v>2630</v>
      </c>
      <c r="E18" s="0" t="s">
        <v>2631</v>
      </c>
      <c r="F18" s="0" t="s">
        <v>2619</v>
      </c>
      <c r="G18" s="0" t="s">
        <v>1492</v>
      </c>
    </row>
    <row customHeight="1" ht="11.25">
      <c r="A19" s="373" t="s">
        <v>16</v>
      </c>
      <c r="B19" s="0" t="s">
        <v>2624</v>
      </c>
      <c r="C19" s="0" t="s">
        <v>2625</v>
      </c>
      <c r="D19" s="0" t="s">
        <v>2632</v>
      </c>
      <c r="E19" s="0" t="s">
        <v>2633</v>
      </c>
      <c r="F19" s="0" t="s">
        <v>2619</v>
      </c>
      <c r="G19" s="0" t="s">
        <v>1506</v>
      </c>
    </row>
    <row customHeight="1" ht="11.25">
      <c r="A20" s="373" t="s">
        <v>16</v>
      </c>
      <c r="B20" s="0" t="s">
        <v>2624</v>
      </c>
      <c r="C20" s="0" t="s">
        <v>2625</v>
      </c>
      <c r="D20" s="0" t="s">
        <v>2634</v>
      </c>
      <c r="E20" s="0" t="s">
        <v>2635</v>
      </c>
      <c r="F20" s="0" t="s">
        <v>2619</v>
      </c>
      <c r="G20" s="0" t="s">
        <v>1518</v>
      </c>
    </row>
    <row customHeight="1" ht="11.25">
      <c r="A21" s="373" t="s">
        <v>16</v>
      </c>
      <c r="B21" s="0" t="s">
        <v>2624</v>
      </c>
      <c r="C21" s="0" t="s">
        <v>2625</v>
      </c>
      <c r="D21" s="0" t="s">
        <v>2636</v>
      </c>
      <c r="E21" s="0" t="s">
        <v>2637</v>
      </c>
      <c r="F21" s="0" t="s">
        <v>2610</v>
      </c>
      <c r="G21" s="0" t="s">
        <v>1527</v>
      </c>
    </row>
    <row customHeight="1" ht="11.25">
      <c r="A22" s="373" t="s">
        <v>16</v>
      </c>
      <c r="B22" s="0" t="s">
        <v>2624</v>
      </c>
      <c r="C22" s="0" t="s">
        <v>2625</v>
      </c>
      <c r="D22" s="0" t="s">
        <v>2638</v>
      </c>
      <c r="E22" s="0" t="s">
        <v>2639</v>
      </c>
      <c r="F22" s="0" t="s">
        <v>2610</v>
      </c>
      <c r="G22" s="0" t="s">
        <v>1543</v>
      </c>
    </row>
    <row customHeight="1" ht="11.25">
      <c r="A23" s="373" t="s">
        <v>16</v>
      </c>
      <c r="B23" s="0" t="s">
        <v>2624</v>
      </c>
      <c r="C23" s="0" t="s">
        <v>2625</v>
      </c>
      <c r="D23" s="0" t="s">
        <v>2640</v>
      </c>
      <c r="E23" s="0" t="s">
        <v>2641</v>
      </c>
      <c r="F23" s="0" t="s">
        <v>2610</v>
      </c>
      <c r="G23" s="0" t="s">
        <v>1550</v>
      </c>
    </row>
    <row customHeight="1" ht="11.25">
      <c r="A24" s="373" t="s">
        <v>16</v>
      </c>
      <c r="B24" s="0" t="s">
        <v>2624</v>
      </c>
      <c r="C24" s="0" t="s">
        <v>2625</v>
      </c>
      <c r="D24" s="0" t="s">
        <v>2642</v>
      </c>
      <c r="E24" s="0" t="s">
        <v>2643</v>
      </c>
      <c r="F24" s="0" t="s">
        <v>2613</v>
      </c>
      <c r="G24" s="0" t="s">
        <v>1558</v>
      </c>
    </row>
    <row customHeight="1" ht="11.25">
      <c r="A25" s="373" t="s">
        <v>16</v>
      </c>
      <c r="B25" s="0" t="s">
        <v>2624</v>
      </c>
      <c r="C25" s="0" t="s">
        <v>2625</v>
      </c>
      <c r="D25" s="0" t="s">
        <v>2644</v>
      </c>
      <c r="E25" s="0" t="s">
        <v>2645</v>
      </c>
      <c r="F25" s="0" t="s">
        <v>2619</v>
      </c>
      <c r="G25" s="0" t="s">
        <v>1565</v>
      </c>
    </row>
    <row customHeight="1" ht="11.25">
      <c r="A26" s="373" t="s">
        <v>16</v>
      </c>
      <c r="B26" s="0" t="s">
        <v>2624</v>
      </c>
      <c r="C26" s="0" t="s">
        <v>2625</v>
      </c>
      <c r="D26" s="0" t="s">
        <v>2646</v>
      </c>
      <c r="E26" s="0" t="s">
        <v>2647</v>
      </c>
      <c r="F26" s="0" t="s">
        <v>2610</v>
      </c>
      <c r="G26" s="0" t="s">
        <v>1569</v>
      </c>
    </row>
    <row customHeight="1" ht="11.25">
      <c r="A27" s="373" t="s">
        <v>16</v>
      </c>
      <c r="B27" s="0" t="s">
        <v>2648</v>
      </c>
      <c r="C27" s="0" t="s">
        <v>2649</v>
      </c>
      <c r="D27" s="0" t="s">
        <v>2648</v>
      </c>
      <c r="E27" s="0" t="s">
        <v>2649</v>
      </c>
      <c r="F27" s="0" t="s">
        <v>2605</v>
      </c>
      <c r="G27" s="0" t="s">
        <v>1574</v>
      </c>
    </row>
    <row customHeight="1" ht="11.25">
      <c r="A28" s="373" t="s">
        <v>16</v>
      </c>
      <c r="B28" s="0" t="s">
        <v>2650</v>
      </c>
      <c r="C28" s="0" t="s">
        <v>2651</v>
      </c>
      <c r="D28" s="0" t="s">
        <v>2650</v>
      </c>
      <c r="E28" s="0" t="s">
        <v>2651</v>
      </c>
      <c r="F28" s="0" t="s">
        <v>2616</v>
      </c>
      <c r="G28" s="0" t="s">
        <v>1582</v>
      </c>
    </row>
    <row customHeight="1" ht="11.25">
      <c r="A29" s="373" t="s">
        <v>16</v>
      </c>
      <c r="B29" s="0" t="s">
        <v>2650</v>
      </c>
      <c r="C29" s="0" t="s">
        <v>2651</v>
      </c>
      <c r="D29" s="0" t="s">
        <v>2652</v>
      </c>
      <c r="E29" s="0" t="s">
        <v>2653</v>
      </c>
      <c r="F29" s="0" t="s">
        <v>2619</v>
      </c>
      <c r="G29" s="0" t="s">
        <v>1584</v>
      </c>
    </row>
    <row customHeight="1" ht="11.25">
      <c r="A30" s="373" t="s">
        <v>16</v>
      </c>
      <c r="B30" s="0" t="s">
        <v>2650</v>
      </c>
      <c r="C30" s="0" t="s">
        <v>2651</v>
      </c>
      <c r="D30" s="0" t="s">
        <v>2654</v>
      </c>
      <c r="E30" s="0" t="s">
        <v>2655</v>
      </c>
      <c r="F30" s="0" t="s">
        <v>2610</v>
      </c>
      <c r="G30" s="0" t="s">
        <v>1587</v>
      </c>
    </row>
    <row customHeight="1" ht="11.25">
      <c r="A31" s="373" t="s">
        <v>16</v>
      </c>
      <c r="B31" s="0" t="s">
        <v>2656</v>
      </c>
      <c r="C31" s="0" t="s">
        <v>2657</v>
      </c>
      <c r="D31" s="0" t="s">
        <v>2656</v>
      </c>
      <c r="E31" s="0" t="s">
        <v>2657</v>
      </c>
      <c r="F31" s="0" t="s">
        <v>2605</v>
      </c>
      <c r="G31" s="0" t="s">
        <v>1592</v>
      </c>
    </row>
    <row customHeight="1" ht="11.25">
      <c r="A32" s="373" t="s">
        <v>16</v>
      </c>
      <c r="B32" s="0" t="s">
        <v>2658</v>
      </c>
      <c r="C32" s="0" t="s">
        <v>2659</v>
      </c>
      <c r="D32" s="0" t="s">
        <v>2658</v>
      </c>
      <c r="E32" s="0" t="s">
        <v>2659</v>
      </c>
      <c r="F32" s="0" t="s">
        <v>2605</v>
      </c>
      <c r="G32" s="0" t="s">
        <v>1594</v>
      </c>
    </row>
    <row customHeight="1" ht="11.25">
      <c r="A33" s="373" t="s">
        <v>16</v>
      </c>
      <c r="B33" s="0" t="s">
        <v>2660</v>
      </c>
      <c r="C33" s="0" t="s">
        <v>2661</v>
      </c>
      <c r="D33" s="0" t="s">
        <v>2662</v>
      </c>
      <c r="E33" s="0" t="s">
        <v>2663</v>
      </c>
      <c r="F33" s="0" t="s">
        <v>2610</v>
      </c>
      <c r="G33" s="0" t="s">
        <v>1596</v>
      </c>
    </row>
    <row customHeight="1" ht="11.25">
      <c r="A34" s="373" t="s">
        <v>16</v>
      </c>
      <c r="B34" s="0" t="s">
        <v>2660</v>
      </c>
      <c r="C34" s="0" t="s">
        <v>2661</v>
      </c>
      <c r="D34" s="0" t="s">
        <v>2664</v>
      </c>
      <c r="E34" s="0" t="s">
        <v>2665</v>
      </c>
      <c r="F34" s="0" t="s">
        <v>2619</v>
      </c>
      <c r="G34" s="0" t="s">
        <v>1598</v>
      </c>
    </row>
    <row customHeight="1" ht="11.25">
      <c r="A35" s="373" t="s">
        <v>16</v>
      </c>
      <c r="B35" s="0" t="s">
        <v>2660</v>
      </c>
      <c r="C35" s="0" t="s">
        <v>2661</v>
      </c>
      <c r="D35" s="0" t="s">
        <v>2660</v>
      </c>
      <c r="E35" s="0" t="s">
        <v>2661</v>
      </c>
      <c r="F35" s="0" t="s">
        <v>2616</v>
      </c>
      <c r="G35" s="0" t="s">
        <v>1603</v>
      </c>
    </row>
    <row customHeight="1" ht="11.25">
      <c r="A36" s="373" t="s">
        <v>16</v>
      </c>
      <c r="B36" s="0" t="s">
        <v>2666</v>
      </c>
      <c r="C36" s="0" t="s">
        <v>2667</v>
      </c>
      <c r="D36" s="0" t="s">
        <v>2666</v>
      </c>
      <c r="E36" s="0" t="s">
        <v>2667</v>
      </c>
      <c r="F36" s="0" t="s">
        <v>2605</v>
      </c>
      <c r="G36" s="0" t="s">
        <v>1608</v>
      </c>
    </row>
    <row customHeight="1" ht="11.25">
      <c r="A37" s="373" t="s">
        <v>16</v>
      </c>
      <c r="B37" s="0" t="s">
        <v>100</v>
      </c>
      <c r="C37" s="0" t="s">
        <v>101</v>
      </c>
      <c r="D37" s="0" t="s">
        <v>100</v>
      </c>
      <c r="E37" s="0" t="s">
        <v>101</v>
      </c>
      <c r="F37" s="0" t="s">
        <v>2605</v>
      </c>
      <c r="G37" s="0" t="s">
        <v>99</v>
      </c>
    </row>
    <row customHeight="1" ht="11.25">
      <c r="A38" s="373" t="s">
        <v>16</v>
      </c>
      <c r="B38" s="0" t="s">
        <v>2668</v>
      </c>
      <c r="C38" s="0" t="s">
        <v>2669</v>
      </c>
      <c r="D38" s="0" t="s">
        <v>2668</v>
      </c>
      <c r="E38" s="0" t="s">
        <v>2669</v>
      </c>
      <c r="F38" s="0" t="s">
        <v>2605</v>
      </c>
      <c r="G38" s="0" t="s">
        <v>1618</v>
      </c>
    </row>
    <row customHeight="1" ht="11.25">
      <c r="A39" s="373" t="s">
        <v>16</v>
      </c>
      <c r="B39" s="0" t="s">
        <v>2670</v>
      </c>
      <c r="C39" s="0" t="s">
        <v>2671</v>
      </c>
      <c r="D39" s="0" t="s">
        <v>2670</v>
      </c>
      <c r="E39" s="0" t="s">
        <v>2671</v>
      </c>
      <c r="F39" s="0" t="s">
        <v>2605</v>
      </c>
      <c r="G39" s="0" t="s">
        <v>1624</v>
      </c>
    </row>
    <row customHeight="1" ht="11.25">
      <c r="A40" s="373" t="s">
        <v>16</v>
      </c>
      <c r="B40" s="0" t="s">
        <v>2672</v>
      </c>
      <c r="C40" s="0" t="s">
        <v>2673</v>
      </c>
      <c r="D40" s="0" t="s">
        <v>2672</v>
      </c>
      <c r="E40" s="0" t="s">
        <v>2673</v>
      </c>
      <c r="F40" s="0" t="s">
        <v>2605</v>
      </c>
      <c r="G40" s="0" t="s">
        <v>1629</v>
      </c>
    </row>
    <row customHeight="1" ht="11.25">
      <c r="A41" s="373" t="s">
        <v>16</v>
      </c>
      <c r="B41" s="0" t="s">
        <v>2674</v>
      </c>
      <c r="C41" s="0" t="s">
        <v>2675</v>
      </c>
      <c r="D41" s="0" t="s">
        <v>2674</v>
      </c>
      <c r="E41" s="0" t="s">
        <v>2675</v>
      </c>
      <c r="F41" s="0" t="s">
        <v>2594</v>
      </c>
      <c r="G41" s="0" t="s">
        <v>1633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AEA2E8-2368-36CE-5998-3A6F9345BA08}" mc:Ignorable="x14ac xr xr2 xr3">
  <sheetPr>
    <tabColor rgb="FFFFCC99"/>
  </sheetPr>
  <dimension ref="A1:I5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2676</v>
      </c>
      <c r="B1" s="835" t="s">
        <v>2677</v>
      </c>
      <c r="C1" s="1159" t="s">
        <v>2678</v>
      </c>
      <c r="D1" s="835" t="s">
        <v>2679</v>
      </c>
      <c r="E1" s="835" t="s">
        <v>2680</v>
      </c>
      <c r="F1" s="1159" t="s">
        <v>2681</v>
      </c>
      <c r="G1" s="1159" t="s">
        <v>2682</v>
      </c>
      <c r="H1" s="1159" t="s">
        <v>2683</v>
      </c>
      <c r="I1" s="1159" t="s">
        <v>2684</v>
      </c>
    </row>
    <row customHeight="1" ht="11.25">
      <c r="A2" s="1691" t="s">
        <v>109</v>
      </c>
      <c r="B2" s="1691" t="s">
        <v>2685</v>
      </c>
      <c r="C2" s="1691" t="s">
        <v>28</v>
      </c>
      <c r="D2" s="1691" t="s">
        <v>2686</v>
      </c>
      <c r="E2" s="1691" t="s">
        <v>2687</v>
      </c>
      <c r="F2" s="1691" t="s">
        <v>28</v>
      </c>
      <c r="G2" s="1691" t="s">
        <v>28</v>
      </c>
      <c r="H2" s="1691" t="s">
        <v>28</v>
      </c>
      <c r="I2" s="1691" t="s">
        <v>28</v>
      </c>
    </row>
    <row customHeight="1" ht="11.25">
      <c r="A3" s="1691" t="s">
        <v>110</v>
      </c>
      <c r="B3" s="1691" t="s">
        <v>2688</v>
      </c>
      <c r="C3" s="1691" t="s">
        <v>28</v>
      </c>
      <c r="D3" s="1691" t="s">
        <v>2686</v>
      </c>
      <c r="E3" s="1691" t="s">
        <v>2689</v>
      </c>
      <c r="F3" s="1691" t="s">
        <v>28</v>
      </c>
      <c r="G3" s="1691" t="s">
        <v>28</v>
      </c>
      <c r="H3" s="1691" t="s">
        <v>28</v>
      </c>
      <c r="I3" s="1691" t="s">
        <v>28</v>
      </c>
    </row>
    <row customHeight="1" ht="11.25">
      <c r="A4" s="1691" t="s">
        <v>90</v>
      </c>
      <c r="B4" s="1691" t="s">
        <v>2690</v>
      </c>
      <c r="C4" s="1691" t="s">
        <v>28</v>
      </c>
      <c r="D4" s="1691" t="s">
        <v>2691</v>
      </c>
      <c r="E4" s="1691" t="s">
        <v>2692</v>
      </c>
      <c r="F4" s="1691" t="s">
        <v>28</v>
      </c>
      <c r="G4" s="1691" t="s">
        <v>28</v>
      </c>
      <c r="H4" s="1691" t="s">
        <v>28</v>
      </c>
      <c r="I4" s="1691" t="s">
        <v>28</v>
      </c>
    </row>
    <row customHeight="1" ht="11.25">
      <c r="A5" s="1691" t="s">
        <v>91</v>
      </c>
      <c r="B5" s="1691" t="s">
        <v>2693</v>
      </c>
      <c r="C5" s="1691" t="s">
        <v>28</v>
      </c>
      <c r="D5" s="1691" t="s">
        <v>2694</v>
      </c>
      <c r="E5" s="1691" t="s">
        <v>2695</v>
      </c>
      <c r="F5" s="1691" t="s">
        <v>28</v>
      </c>
      <c r="G5" s="1691" t="s">
        <v>28</v>
      </c>
      <c r="H5" s="1691" t="s">
        <v>28</v>
      </c>
      <c r="I5" s="1691" t="s">
        <v>28</v>
      </c>
    </row>
    <row customHeight="1" ht="11.25">
      <c r="A6" s="1691" t="s">
        <v>111</v>
      </c>
      <c r="B6" s="1691" t="s">
        <v>2696</v>
      </c>
      <c r="C6" s="1691" t="s">
        <v>28</v>
      </c>
      <c r="D6" s="1691" t="s">
        <v>2691</v>
      </c>
      <c r="E6" s="1691" t="s">
        <v>2687</v>
      </c>
      <c r="F6" s="1691" t="s">
        <v>28</v>
      </c>
      <c r="G6" s="1691" t="s">
        <v>28</v>
      </c>
      <c r="H6" s="1691" t="s">
        <v>28</v>
      </c>
      <c r="I6" s="1691" t="s">
        <v>28</v>
      </c>
    </row>
    <row customHeight="1" ht="11.25">
      <c r="A7" s="1691" t="s">
        <v>92</v>
      </c>
      <c r="B7" s="1691" t="s">
        <v>2697</v>
      </c>
      <c r="C7" s="1691" t="s">
        <v>28</v>
      </c>
      <c r="D7" s="1691" t="s">
        <v>2698</v>
      </c>
      <c r="E7" s="1691" t="s">
        <v>2699</v>
      </c>
      <c r="F7" s="1691" t="s">
        <v>28</v>
      </c>
      <c r="G7" s="1691" t="s">
        <v>28</v>
      </c>
      <c r="H7" s="1691" t="s">
        <v>28</v>
      </c>
      <c r="I7" s="1691" t="s">
        <v>28</v>
      </c>
    </row>
    <row customHeight="1" ht="11.25">
      <c r="A8" s="1691" t="s">
        <v>93</v>
      </c>
      <c r="B8" s="1691" t="s">
        <v>2700</v>
      </c>
      <c r="C8" s="1691" t="s">
        <v>28</v>
      </c>
      <c r="D8" s="1691" t="s">
        <v>2691</v>
      </c>
      <c r="E8" s="1691" t="s">
        <v>2701</v>
      </c>
      <c r="F8" s="1691" t="s">
        <v>28</v>
      </c>
      <c r="G8" s="1691" t="s">
        <v>28</v>
      </c>
      <c r="H8" s="1691" t="s">
        <v>28</v>
      </c>
      <c r="I8" s="1691" t="s">
        <v>28</v>
      </c>
    </row>
    <row customHeight="1" ht="11.25">
      <c r="A9" s="1691" t="s">
        <v>112</v>
      </c>
      <c r="B9" s="1691" t="s">
        <v>2702</v>
      </c>
      <c r="C9" s="1691" t="s">
        <v>28</v>
      </c>
      <c r="D9" s="1691" t="s">
        <v>2698</v>
      </c>
      <c r="E9" s="1691" t="s">
        <v>2703</v>
      </c>
      <c r="F9" s="1691" t="s">
        <v>28</v>
      </c>
      <c r="G9" s="1691" t="s">
        <v>28</v>
      </c>
      <c r="H9" s="1691" t="s">
        <v>28</v>
      </c>
      <c r="I9" s="1691" t="s">
        <v>28</v>
      </c>
    </row>
    <row customHeight="1" ht="11.25">
      <c r="A10" s="1691" t="s">
        <v>148</v>
      </c>
      <c r="B10" s="1691" t="s">
        <v>2704</v>
      </c>
      <c r="C10" s="1691" t="s">
        <v>28</v>
      </c>
      <c r="D10" s="1691" t="s">
        <v>2691</v>
      </c>
      <c r="E10" s="1691" t="s">
        <v>2699</v>
      </c>
      <c r="F10" s="1691" t="s">
        <v>28</v>
      </c>
      <c r="G10" s="1691" t="s">
        <v>28</v>
      </c>
      <c r="H10" s="1691" t="s">
        <v>28</v>
      </c>
      <c r="I10" s="1691" t="s">
        <v>28</v>
      </c>
    </row>
    <row customHeight="1" ht="11.25">
      <c r="A11" s="1691" t="s">
        <v>149</v>
      </c>
      <c r="B11" s="1691" t="s">
        <v>2705</v>
      </c>
      <c r="C11" s="1691" t="s">
        <v>28</v>
      </c>
      <c r="D11" s="1691" t="s">
        <v>2691</v>
      </c>
      <c r="E11" s="1691" t="s">
        <v>2699</v>
      </c>
      <c r="F11" s="1691" t="s">
        <v>28</v>
      </c>
      <c r="G11" s="1691" t="s">
        <v>28</v>
      </c>
      <c r="H11" s="1691" t="s">
        <v>28</v>
      </c>
      <c r="I11" s="1691" t="s">
        <v>28</v>
      </c>
    </row>
    <row customHeight="1" ht="11.25">
      <c r="A12" s="1691" t="s">
        <v>150</v>
      </c>
      <c r="B12" s="1691" t="s">
        <v>2706</v>
      </c>
      <c r="C12" s="1691" t="s">
        <v>28</v>
      </c>
      <c r="D12" s="1691" t="s">
        <v>2707</v>
      </c>
      <c r="E12" s="1691" t="s">
        <v>2692</v>
      </c>
      <c r="F12" s="1691" t="s">
        <v>28</v>
      </c>
      <c r="G12" s="1691" t="s">
        <v>28</v>
      </c>
      <c r="H12" s="1691" t="s">
        <v>28</v>
      </c>
      <c r="I12" s="1691" t="s">
        <v>28</v>
      </c>
    </row>
    <row customHeight="1" ht="11.25">
      <c r="A13" s="1691" t="s">
        <v>151</v>
      </c>
      <c r="B13" s="1691" t="s">
        <v>2708</v>
      </c>
      <c r="C13" s="1691" t="s">
        <v>28</v>
      </c>
      <c r="D13" s="1691" t="s">
        <v>2707</v>
      </c>
      <c r="E13" s="1691" t="s">
        <v>2692</v>
      </c>
      <c r="F13" s="1691" t="s">
        <v>28</v>
      </c>
      <c r="G13" s="1691" t="s">
        <v>28</v>
      </c>
      <c r="H13" s="1691" t="s">
        <v>28</v>
      </c>
      <c r="I13" s="1691" t="s">
        <v>28</v>
      </c>
    </row>
    <row customHeight="1" ht="11.25">
      <c r="A14" s="1691" t="s">
        <v>152</v>
      </c>
      <c r="B14" s="1691" t="s">
        <v>2709</v>
      </c>
      <c r="C14" s="1691" t="s">
        <v>28</v>
      </c>
      <c r="D14" s="1691" t="s">
        <v>2707</v>
      </c>
      <c r="E14" s="1691" t="s">
        <v>2701</v>
      </c>
      <c r="F14" s="1691" t="s">
        <v>28</v>
      </c>
      <c r="G14" s="1691" t="s">
        <v>28</v>
      </c>
      <c r="H14" s="1691" t="s">
        <v>28</v>
      </c>
      <c r="I14" s="1691" t="s">
        <v>28</v>
      </c>
    </row>
    <row customHeight="1" ht="11.25">
      <c r="A15" s="1691" t="s">
        <v>153</v>
      </c>
      <c r="B15" s="1691" t="s">
        <v>2710</v>
      </c>
      <c r="C15" s="1691" t="s">
        <v>28</v>
      </c>
      <c r="D15" s="1691" t="s">
        <v>2711</v>
      </c>
      <c r="E15" s="1691" t="s">
        <v>2712</v>
      </c>
      <c r="F15" s="1691" t="s">
        <v>28</v>
      </c>
      <c r="G15" s="1691" t="s">
        <v>28</v>
      </c>
      <c r="H15" s="1691" t="s">
        <v>28</v>
      </c>
      <c r="I15" s="1691" t="s">
        <v>28</v>
      </c>
    </row>
    <row customHeight="1" ht="11.25">
      <c r="A16" s="1691" t="s">
        <v>1474</v>
      </c>
      <c r="B16" s="1691" t="s">
        <v>2713</v>
      </c>
      <c r="C16" s="1691" t="s">
        <v>28</v>
      </c>
      <c r="D16" s="1691" t="s">
        <v>2691</v>
      </c>
      <c r="E16" s="1691" t="s">
        <v>2687</v>
      </c>
      <c r="F16" s="1691" t="s">
        <v>28</v>
      </c>
      <c r="G16" s="1691" t="s">
        <v>28</v>
      </c>
      <c r="H16" s="1691" t="s">
        <v>28</v>
      </c>
      <c r="I16" s="1691" t="s">
        <v>28</v>
      </c>
    </row>
    <row customHeight="1" ht="11.25">
      <c r="A17" s="1691" t="s">
        <v>1480</v>
      </c>
      <c r="B17" s="1691" t="s">
        <v>2714</v>
      </c>
      <c r="C17" s="1691" t="s">
        <v>28</v>
      </c>
      <c r="D17" s="1691" t="s">
        <v>2686</v>
      </c>
      <c r="E17" s="1691" t="s">
        <v>2701</v>
      </c>
      <c r="F17" s="1691" t="s">
        <v>28</v>
      </c>
      <c r="G17" s="1691" t="s">
        <v>28</v>
      </c>
      <c r="H17" s="1691" t="s">
        <v>28</v>
      </c>
      <c r="I17" s="1691" t="s">
        <v>28</v>
      </c>
    </row>
    <row customHeight="1" ht="11.25">
      <c r="A18" s="1691" t="s">
        <v>1492</v>
      </c>
      <c r="B18" s="1691" t="s">
        <v>2715</v>
      </c>
      <c r="C18" s="1691" t="s">
        <v>28</v>
      </c>
      <c r="D18" s="1691" t="s">
        <v>2707</v>
      </c>
      <c r="E18" s="1691" t="s">
        <v>2716</v>
      </c>
      <c r="F18" s="1691" t="s">
        <v>28</v>
      </c>
      <c r="G18" s="1691" t="s">
        <v>28</v>
      </c>
      <c r="H18" s="1691" t="s">
        <v>28</v>
      </c>
      <c r="I18" s="1691" t="s">
        <v>28</v>
      </c>
    </row>
    <row customHeight="1" ht="11.25">
      <c r="A19" s="1691" t="s">
        <v>1506</v>
      </c>
      <c r="B19" s="1691" t="s">
        <v>2717</v>
      </c>
      <c r="C19" s="1691" t="s">
        <v>28</v>
      </c>
      <c r="D19" s="1691" t="s">
        <v>2686</v>
      </c>
      <c r="E19" s="1691" t="s">
        <v>2701</v>
      </c>
      <c r="F19" s="1691" t="s">
        <v>28</v>
      </c>
      <c r="G19" s="1691" t="s">
        <v>28</v>
      </c>
      <c r="H19" s="1691" t="s">
        <v>28</v>
      </c>
      <c r="I19" s="1691" t="s">
        <v>28</v>
      </c>
    </row>
    <row customHeight="1" ht="11.25">
      <c r="A20" s="1691" t="s">
        <v>1518</v>
      </c>
      <c r="B20" s="1691" t="s">
        <v>2718</v>
      </c>
      <c r="C20" s="1691" t="s">
        <v>28</v>
      </c>
      <c r="D20" s="1691" t="s">
        <v>2719</v>
      </c>
      <c r="E20" s="1691" t="s">
        <v>2720</v>
      </c>
      <c r="F20" s="1691" t="s">
        <v>28</v>
      </c>
      <c r="G20" s="1691" t="s">
        <v>28</v>
      </c>
      <c r="H20" s="1691" t="s">
        <v>28</v>
      </c>
      <c r="I20" s="1691" t="s">
        <v>28</v>
      </c>
    </row>
    <row customHeight="1" ht="11.25">
      <c r="A21" s="1691" t="s">
        <v>1527</v>
      </c>
      <c r="B21" s="1691" t="s">
        <v>2721</v>
      </c>
      <c r="C21" s="1691" t="s">
        <v>28</v>
      </c>
      <c r="D21" s="1691" t="s">
        <v>2719</v>
      </c>
      <c r="E21" s="1691" t="s">
        <v>2716</v>
      </c>
      <c r="F21" s="1691" t="s">
        <v>28</v>
      </c>
      <c r="G21" s="1691" t="s">
        <v>28</v>
      </c>
      <c r="H21" s="1691" t="s">
        <v>28</v>
      </c>
      <c r="I21" s="1691" t="s">
        <v>28</v>
      </c>
    </row>
    <row customHeight="1" ht="11.25">
      <c r="A22" s="1691" t="s">
        <v>1543</v>
      </c>
      <c r="B22" s="1691" t="s">
        <v>2722</v>
      </c>
      <c r="C22" s="1691" t="s">
        <v>28</v>
      </c>
      <c r="D22" s="1691" t="s">
        <v>2719</v>
      </c>
      <c r="E22" s="1691" t="s">
        <v>2716</v>
      </c>
      <c r="F22" s="1691" t="s">
        <v>28</v>
      </c>
      <c r="G22" s="1691" t="s">
        <v>28</v>
      </c>
      <c r="H22" s="1691" t="s">
        <v>28</v>
      </c>
      <c r="I22" s="1691" t="s">
        <v>28</v>
      </c>
    </row>
    <row customHeight="1" ht="11.25">
      <c r="A23" s="1691" t="s">
        <v>1550</v>
      </c>
      <c r="B23" s="1691" t="s">
        <v>2723</v>
      </c>
      <c r="C23" s="1691" t="s">
        <v>28</v>
      </c>
      <c r="D23" s="1691" t="s">
        <v>2719</v>
      </c>
      <c r="E23" s="1691" t="s">
        <v>2716</v>
      </c>
      <c r="F23" s="1691" t="s">
        <v>28</v>
      </c>
      <c r="G23" s="1691" t="s">
        <v>28</v>
      </c>
      <c r="H23" s="1691" t="s">
        <v>28</v>
      </c>
      <c r="I23" s="1691" t="s">
        <v>28</v>
      </c>
    </row>
    <row customHeight="1" ht="11.25">
      <c r="A24" s="1691" t="s">
        <v>1558</v>
      </c>
      <c r="B24" s="1691" t="s">
        <v>2724</v>
      </c>
      <c r="C24" s="1691" t="s">
        <v>28</v>
      </c>
      <c r="D24" s="1691" t="s">
        <v>2719</v>
      </c>
      <c r="E24" s="1691" t="s">
        <v>2716</v>
      </c>
      <c r="F24" s="1691" t="s">
        <v>28</v>
      </c>
      <c r="G24" s="1691" t="s">
        <v>28</v>
      </c>
      <c r="H24" s="1691" t="s">
        <v>28</v>
      </c>
      <c r="I24" s="1691" t="s">
        <v>28</v>
      </c>
    </row>
    <row customHeight="1" ht="11.25">
      <c r="A25" s="1691" t="s">
        <v>1565</v>
      </c>
      <c r="B25" s="1691" t="s">
        <v>2725</v>
      </c>
      <c r="C25" s="1691" t="s">
        <v>28</v>
      </c>
      <c r="D25" s="1691" t="s">
        <v>2719</v>
      </c>
      <c r="E25" s="1691" t="s">
        <v>2716</v>
      </c>
      <c r="F25" s="1691" t="s">
        <v>28</v>
      </c>
      <c r="G25" s="1691" t="s">
        <v>28</v>
      </c>
      <c r="H25" s="1691" t="s">
        <v>28</v>
      </c>
      <c r="I25" s="1691" t="s">
        <v>28</v>
      </c>
    </row>
    <row customHeight="1" ht="11.25">
      <c r="A26" s="1691" t="s">
        <v>1569</v>
      </c>
      <c r="B26" s="1691" t="s">
        <v>2726</v>
      </c>
      <c r="C26" s="1691" t="s">
        <v>28</v>
      </c>
      <c r="D26" s="1691" t="s">
        <v>2686</v>
      </c>
      <c r="E26" s="1691" t="s">
        <v>2687</v>
      </c>
      <c r="F26" s="1691" t="s">
        <v>28</v>
      </c>
      <c r="G26" s="1691" t="s">
        <v>28</v>
      </c>
      <c r="H26" s="1691" t="s">
        <v>28</v>
      </c>
      <c r="I26" s="1691" t="s">
        <v>28</v>
      </c>
    </row>
    <row customHeight="1" ht="11.25">
      <c r="A27" s="1691" t="s">
        <v>1574</v>
      </c>
      <c r="B27" s="1691" t="s">
        <v>2727</v>
      </c>
      <c r="C27" s="1691" t="s">
        <v>28</v>
      </c>
      <c r="D27" s="1691" t="s">
        <v>2686</v>
      </c>
      <c r="E27" s="1691" t="s">
        <v>2728</v>
      </c>
      <c r="F27" s="1691" t="s">
        <v>28</v>
      </c>
      <c r="G27" s="1691" t="s">
        <v>28</v>
      </c>
      <c r="H27" s="1691" t="s">
        <v>28</v>
      </c>
      <c r="I27" s="1691" t="s">
        <v>28</v>
      </c>
    </row>
    <row customHeight="1" ht="11.25">
      <c r="A28" s="1691" t="s">
        <v>1582</v>
      </c>
      <c r="B28" s="1691" t="s">
        <v>2729</v>
      </c>
      <c r="C28" s="1691" t="s">
        <v>28</v>
      </c>
      <c r="D28" s="1691" t="s">
        <v>2730</v>
      </c>
      <c r="E28" s="1691" t="s">
        <v>2701</v>
      </c>
      <c r="F28" s="1691" t="s">
        <v>28</v>
      </c>
      <c r="G28" s="1691" t="s">
        <v>28</v>
      </c>
      <c r="H28" s="1691" t="s">
        <v>28</v>
      </c>
      <c r="I28" s="1691" t="s">
        <v>28</v>
      </c>
    </row>
    <row customHeight="1" ht="11.25">
      <c r="A29" s="1691" t="s">
        <v>1584</v>
      </c>
      <c r="B29" s="1691" t="s">
        <v>2731</v>
      </c>
      <c r="C29" s="1691" t="s">
        <v>28</v>
      </c>
      <c r="D29" s="1691" t="s">
        <v>2719</v>
      </c>
      <c r="E29" s="1691" t="s">
        <v>2732</v>
      </c>
      <c r="F29" s="1691" t="s">
        <v>28</v>
      </c>
      <c r="G29" s="1691" t="s">
        <v>28</v>
      </c>
      <c r="H29" s="1691" t="s">
        <v>28</v>
      </c>
      <c r="I29" s="1691" t="s">
        <v>28</v>
      </c>
    </row>
    <row customHeight="1" ht="11.25">
      <c r="A30" s="1691" t="s">
        <v>1587</v>
      </c>
      <c r="B30" s="1691" t="s">
        <v>2733</v>
      </c>
      <c r="C30" s="1691" t="s">
        <v>28</v>
      </c>
      <c r="D30" s="1691" t="s">
        <v>2734</v>
      </c>
      <c r="E30" s="1691" t="s">
        <v>2703</v>
      </c>
      <c r="F30" s="1691" t="s">
        <v>28</v>
      </c>
      <c r="G30" s="1691" t="s">
        <v>28</v>
      </c>
      <c r="H30" s="1691" t="s">
        <v>28</v>
      </c>
      <c r="I30" s="1691" t="s">
        <v>28</v>
      </c>
    </row>
    <row customHeight="1" ht="11.25">
      <c r="A31" s="1691" t="s">
        <v>1592</v>
      </c>
      <c r="B31" s="1691" t="s">
        <v>2735</v>
      </c>
      <c r="C31" s="1691" t="s">
        <v>28</v>
      </c>
      <c r="D31" s="1691" t="s">
        <v>2691</v>
      </c>
      <c r="E31" s="1691" t="s">
        <v>2687</v>
      </c>
      <c r="F31" s="1691" t="s">
        <v>28</v>
      </c>
      <c r="G31" s="1691" t="s">
        <v>28</v>
      </c>
      <c r="H31" s="1691" t="s">
        <v>28</v>
      </c>
      <c r="I31" s="1691" t="s">
        <v>28</v>
      </c>
    </row>
    <row customHeight="1" ht="11.25">
      <c r="A32" s="1691" t="s">
        <v>1594</v>
      </c>
      <c r="B32" s="1691" t="s">
        <v>2736</v>
      </c>
      <c r="C32" s="1691" t="s">
        <v>28</v>
      </c>
      <c r="D32" s="1691" t="s">
        <v>2691</v>
      </c>
      <c r="E32" s="1691" t="s">
        <v>2687</v>
      </c>
      <c r="F32" s="1691" t="s">
        <v>28</v>
      </c>
      <c r="G32" s="1691" t="s">
        <v>28</v>
      </c>
      <c r="H32" s="1691" t="s">
        <v>28</v>
      </c>
      <c r="I32" s="1691" t="s">
        <v>28</v>
      </c>
    </row>
    <row customHeight="1" ht="11.25">
      <c r="A33" s="1691" t="s">
        <v>1596</v>
      </c>
      <c r="B33" s="1691" t="s">
        <v>2737</v>
      </c>
      <c r="C33" s="1691" t="s">
        <v>28</v>
      </c>
      <c r="D33" s="1691" t="s">
        <v>2691</v>
      </c>
      <c r="E33" s="1691" t="s">
        <v>2687</v>
      </c>
      <c r="F33" s="1691" t="s">
        <v>28</v>
      </c>
      <c r="G33" s="1691" t="s">
        <v>28</v>
      </c>
      <c r="H33" s="1691" t="s">
        <v>28</v>
      </c>
      <c r="I33" s="1691" t="s">
        <v>28</v>
      </c>
    </row>
    <row customHeight="1" ht="11.25">
      <c r="A34" s="1691" t="s">
        <v>1598</v>
      </c>
      <c r="B34" s="1691" t="s">
        <v>2738</v>
      </c>
      <c r="C34" s="1691" t="s">
        <v>28</v>
      </c>
      <c r="D34" s="1691" t="s">
        <v>2691</v>
      </c>
      <c r="E34" s="1691" t="s">
        <v>2687</v>
      </c>
      <c r="F34" s="1691" t="s">
        <v>28</v>
      </c>
      <c r="G34" s="1691" t="s">
        <v>28</v>
      </c>
      <c r="H34" s="1691" t="s">
        <v>28</v>
      </c>
      <c r="I34" s="1691" t="s">
        <v>28</v>
      </c>
    </row>
    <row customHeight="1" ht="11.25">
      <c r="A35" s="1691" t="s">
        <v>1603</v>
      </c>
      <c r="B35" s="1691" t="s">
        <v>2739</v>
      </c>
      <c r="C35" s="1691" t="s">
        <v>28</v>
      </c>
      <c r="D35" s="1691" t="s">
        <v>2691</v>
      </c>
      <c r="E35" s="1691" t="s">
        <v>2701</v>
      </c>
      <c r="F35" s="1691" t="s">
        <v>28</v>
      </c>
      <c r="G35" s="1691" t="s">
        <v>28</v>
      </c>
      <c r="H35" s="1691" t="s">
        <v>28</v>
      </c>
      <c r="I35" s="1691" t="s">
        <v>28</v>
      </c>
    </row>
    <row customHeight="1" ht="11.25">
      <c r="A36" s="1691" t="s">
        <v>1608</v>
      </c>
      <c r="B36" s="1691" t="s">
        <v>2740</v>
      </c>
      <c r="C36" s="1691" t="s">
        <v>28</v>
      </c>
      <c r="D36" s="1691" t="s">
        <v>2691</v>
      </c>
      <c r="E36" s="1691" t="s">
        <v>2687</v>
      </c>
      <c r="F36" s="1691" t="s">
        <v>28</v>
      </c>
      <c r="G36" s="1691" t="s">
        <v>28</v>
      </c>
      <c r="H36" s="1691" t="s">
        <v>28</v>
      </c>
      <c r="I36" s="1691" t="s">
        <v>28</v>
      </c>
    </row>
    <row customHeight="1" ht="11.25">
      <c r="A37" s="1691" t="s">
        <v>99</v>
      </c>
      <c r="B37" s="1691" t="s">
        <v>2741</v>
      </c>
      <c r="C37" s="1691" t="s">
        <v>28</v>
      </c>
      <c r="D37" s="1691" t="s">
        <v>2691</v>
      </c>
      <c r="E37" s="1691" t="s">
        <v>2687</v>
      </c>
      <c r="F37" s="1691" t="s">
        <v>28</v>
      </c>
      <c r="G37" s="1691" t="s">
        <v>28</v>
      </c>
      <c r="H37" s="1691" t="s">
        <v>28</v>
      </c>
      <c r="I37" s="1691" t="s">
        <v>28</v>
      </c>
    </row>
    <row customHeight="1" ht="11.25">
      <c r="A38" s="1691" t="s">
        <v>1618</v>
      </c>
      <c r="B38" s="1691" t="s">
        <v>2742</v>
      </c>
      <c r="C38" s="1691" t="s">
        <v>28</v>
      </c>
      <c r="D38" s="1691" t="s">
        <v>2691</v>
      </c>
      <c r="E38" s="1691" t="s">
        <v>2689</v>
      </c>
      <c r="F38" s="1691" t="s">
        <v>28</v>
      </c>
      <c r="G38" s="1691" t="s">
        <v>28</v>
      </c>
      <c r="H38" s="1691" t="s">
        <v>28</v>
      </c>
      <c r="I38" s="1691" t="s">
        <v>28</v>
      </c>
    </row>
    <row customHeight="1" ht="11.25">
      <c r="A39" s="1691" t="s">
        <v>1624</v>
      </c>
      <c r="B39" s="1691" t="s">
        <v>2743</v>
      </c>
      <c r="C39" s="1691" t="s">
        <v>28</v>
      </c>
      <c r="D39" s="1691" t="s">
        <v>2691</v>
      </c>
      <c r="E39" s="1691" t="s">
        <v>2689</v>
      </c>
      <c r="F39" s="1691" t="s">
        <v>28</v>
      </c>
      <c r="G39" s="1691" t="s">
        <v>28</v>
      </c>
      <c r="H39" s="1691" t="s">
        <v>28</v>
      </c>
      <c r="I39" s="1691" t="s">
        <v>28</v>
      </c>
    </row>
    <row customHeight="1" ht="11.25">
      <c r="A40" s="1691" t="s">
        <v>1629</v>
      </c>
      <c r="B40" s="1691" t="s">
        <v>2744</v>
      </c>
      <c r="C40" s="1691" t="s">
        <v>28</v>
      </c>
      <c r="D40" s="1691" t="s">
        <v>2691</v>
      </c>
      <c r="E40" s="1691" t="s">
        <v>2687</v>
      </c>
      <c r="F40" s="1691" t="s">
        <v>28</v>
      </c>
      <c r="G40" s="1691" t="s">
        <v>28</v>
      </c>
      <c r="H40" s="1691" t="s">
        <v>28</v>
      </c>
      <c r="I40" s="1691" t="s">
        <v>28</v>
      </c>
    </row>
    <row customHeight="1" ht="11.25">
      <c r="A41" s="1691" t="s">
        <v>1633</v>
      </c>
      <c r="B41" s="1691" t="s">
        <v>2745</v>
      </c>
      <c r="C41" s="1691" t="s">
        <v>28</v>
      </c>
      <c r="D41" s="1691" t="s">
        <v>2746</v>
      </c>
      <c r="E41" s="1691" t="s">
        <v>2699</v>
      </c>
      <c r="F41" s="1691" t="s">
        <v>28</v>
      </c>
      <c r="G41" s="1691" t="s">
        <v>28</v>
      </c>
      <c r="H41" s="1691" t="s">
        <v>28</v>
      </c>
      <c r="I41" s="1691" t="s">
        <v>28</v>
      </c>
    </row>
    <row customHeight="1" ht="11.25">
      <c r="A42" s="1691" t="s">
        <v>1636</v>
      </c>
      <c r="B42" s="1691" t="s">
        <v>2747</v>
      </c>
      <c r="C42" s="1691" t="s">
        <v>28</v>
      </c>
      <c r="D42" s="1691" t="s">
        <v>2748</v>
      </c>
      <c r="E42" s="1691" t="s">
        <v>2749</v>
      </c>
      <c r="F42" s="1691" t="s">
        <v>28</v>
      </c>
      <c r="G42" s="1691" t="s">
        <v>28</v>
      </c>
      <c r="H42" s="1691" t="s">
        <v>28</v>
      </c>
      <c r="I42" s="1691" t="s">
        <v>28</v>
      </c>
    </row>
    <row customHeight="1" ht="11.25">
      <c r="A43" s="1691" t="s">
        <v>1643</v>
      </c>
      <c r="B43" s="1691" t="s">
        <v>2750</v>
      </c>
      <c r="C43" s="1691" t="s">
        <v>28</v>
      </c>
      <c r="D43" s="1691" t="s">
        <v>2686</v>
      </c>
      <c r="E43" s="1691" t="s">
        <v>2701</v>
      </c>
      <c r="F43" s="1691" t="s">
        <v>28</v>
      </c>
      <c r="G43" s="1691" t="s">
        <v>28</v>
      </c>
      <c r="H43" s="1691" t="s">
        <v>28</v>
      </c>
      <c r="I43" s="1691" t="s">
        <v>28</v>
      </c>
    </row>
    <row customHeight="1" ht="11.25">
      <c r="A44" s="1691" t="s">
        <v>1652</v>
      </c>
      <c r="B44" s="1691" t="s">
        <v>2751</v>
      </c>
      <c r="C44" s="1691" t="s">
        <v>28</v>
      </c>
      <c r="D44" s="1691" t="s">
        <v>2698</v>
      </c>
      <c r="E44" s="1691" t="s">
        <v>2699</v>
      </c>
      <c r="F44" s="1691" t="s">
        <v>28</v>
      </c>
      <c r="G44" s="1691" t="s">
        <v>28</v>
      </c>
      <c r="H44" s="1691" t="s">
        <v>28</v>
      </c>
      <c r="I44" s="1691" t="s">
        <v>28</v>
      </c>
    </row>
    <row customHeight="1" ht="11.25">
      <c r="A45" s="1691" t="s">
        <v>1657</v>
      </c>
      <c r="B45" s="1691" t="s">
        <v>2752</v>
      </c>
      <c r="C45" s="1691" t="s">
        <v>28</v>
      </c>
      <c r="D45" s="1691" t="s">
        <v>2698</v>
      </c>
      <c r="E45" s="1691" t="s">
        <v>2699</v>
      </c>
      <c r="F45" s="1691" t="s">
        <v>28</v>
      </c>
      <c r="G45" s="1691" t="s">
        <v>28</v>
      </c>
      <c r="H45" s="1691" t="s">
        <v>28</v>
      </c>
      <c r="I45" s="1691" t="s">
        <v>28</v>
      </c>
    </row>
    <row customHeight="1" ht="11.25">
      <c r="A46" s="1691" t="s">
        <v>1661</v>
      </c>
      <c r="B46" s="1691" t="s">
        <v>2753</v>
      </c>
      <c r="C46" s="1691" t="s">
        <v>28</v>
      </c>
      <c r="D46" s="1691" t="s">
        <v>2686</v>
      </c>
      <c r="E46" s="1691" t="s">
        <v>2701</v>
      </c>
      <c r="F46" s="1691" t="s">
        <v>28</v>
      </c>
      <c r="G46" s="1691" t="s">
        <v>28</v>
      </c>
      <c r="H46" s="1691" t="s">
        <v>28</v>
      </c>
      <c r="I46" s="1691" t="s">
        <v>28</v>
      </c>
    </row>
    <row customHeight="1" ht="11.25">
      <c r="A47" s="1691" t="s">
        <v>1667</v>
      </c>
      <c r="B47" s="1691" t="s">
        <v>2754</v>
      </c>
      <c r="C47" s="1691" t="s">
        <v>28</v>
      </c>
      <c r="D47" s="1691" t="s">
        <v>2755</v>
      </c>
      <c r="E47" s="1691" t="s">
        <v>2756</v>
      </c>
      <c r="F47" s="1691" t="s">
        <v>28</v>
      </c>
      <c r="G47" s="1691" t="s">
        <v>28</v>
      </c>
      <c r="H47" s="1691" t="s">
        <v>28</v>
      </c>
      <c r="I47" s="1691" t="s">
        <v>28</v>
      </c>
    </row>
    <row customHeight="1" ht="11.25">
      <c r="A48" s="1691" t="s">
        <v>1672</v>
      </c>
      <c r="B48" s="1691" t="s">
        <v>2757</v>
      </c>
      <c r="C48" s="1691" t="s">
        <v>28</v>
      </c>
      <c r="D48" s="1691" t="s">
        <v>2755</v>
      </c>
      <c r="E48" s="1691" t="s">
        <v>2756</v>
      </c>
      <c r="F48" s="1691" t="s">
        <v>28</v>
      </c>
      <c r="G48" s="1691" t="s">
        <v>28</v>
      </c>
      <c r="H48" s="1691" t="s">
        <v>28</v>
      </c>
      <c r="I48" s="1691" t="s">
        <v>28</v>
      </c>
    </row>
    <row customHeight="1" ht="11.25">
      <c r="A49" s="1691" t="s">
        <v>1675</v>
      </c>
      <c r="B49" s="1691" t="s">
        <v>2758</v>
      </c>
      <c r="C49" s="1691" t="s">
        <v>28</v>
      </c>
      <c r="D49" s="1691" t="s">
        <v>2698</v>
      </c>
      <c r="E49" s="1691" t="s">
        <v>2703</v>
      </c>
      <c r="F49" s="1691" t="s">
        <v>28</v>
      </c>
      <c r="G49" s="1691" t="s">
        <v>28</v>
      </c>
      <c r="H49" s="1691" t="s">
        <v>28</v>
      </c>
      <c r="I49" s="1691" t="s">
        <v>28</v>
      </c>
    </row>
    <row customHeight="1" ht="11.25">
      <c r="A50" s="1691" t="s">
        <v>1678</v>
      </c>
      <c r="B50" s="1691" t="s">
        <v>2759</v>
      </c>
      <c r="C50" s="1691" t="s">
        <v>28</v>
      </c>
      <c r="D50" s="1691" t="s">
        <v>2707</v>
      </c>
      <c r="E50" s="1691" t="s">
        <v>2760</v>
      </c>
      <c r="F50" s="1691" t="s">
        <v>28</v>
      </c>
      <c r="G50" s="1691" t="s">
        <v>28</v>
      </c>
      <c r="H50" s="1691" t="s">
        <v>28</v>
      </c>
      <c r="I50" s="1691" t="s">
        <v>28</v>
      </c>
    </row>
    <row customHeight="1" ht="11.25">
      <c r="A51" s="1691" t="s">
        <v>1683</v>
      </c>
      <c r="B51" s="1691" t="s">
        <v>2761</v>
      </c>
      <c r="C51" s="1691" t="s">
        <v>28</v>
      </c>
      <c r="D51" s="1691" t="s">
        <v>2762</v>
      </c>
      <c r="E51" s="1691" t="s">
        <v>2760</v>
      </c>
      <c r="F51" s="1691" t="s">
        <v>28</v>
      </c>
      <c r="G51" s="1691" t="s">
        <v>28</v>
      </c>
      <c r="H51" s="1691" t="s">
        <v>28</v>
      </c>
      <c r="I51" s="1691" t="s">
        <v>28</v>
      </c>
    </row>
    <row customHeight="1" ht="11.25">
      <c r="A52" s="1691" t="s">
        <v>1687</v>
      </c>
      <c r="B52" s="1691" t="s">
        <v>2763</v>
      </c>
      <c r="C52" s="1691" t="s">
        <v>28</v>
      </c>
      <c r="D52" s="1691" t="s">
        <v>2764</v>
      </c>
      <c r="E52" s="1691" t="s">
        <v>2687</v>
      </c>
      <c r="F52" s="1691" t="s">
        <v>28</v>
      </c>
      <c r="G52" s="1691" t="s">
        <v>28</v>
      </c>
      <c r="H52" s="1691" t="s">
        <v>28</v>
      </c>
      <c r="I52" s="1691" t="s">
        <v>28</v>
      </c>
    </row>
    <row customHeight="1" ht="11.25">
      <c r="A53" s="1691" t="s">
        <v>1689</v>
      </c>
      <c r="B53" s="1691" t="s">
        <v>2765</v>
      </c>
      <c r="C53" s="1691" t="s">
        <v>28</v>
      </c>
      <c r="D53" s="1691" t="s">
        <v>2766</v>
      </c>
      <c r="E53" s="1691" t="s">
        <v>2767</v>
      </c>
      <c r="F53" s="1691" t="s">
        <v>28</v>
      </c>
      <c r="G53" s="1691" t="s">
        <v>28</v>
      </c>
      <c r="H53" s="1691" t="s">
        <v>28</v>
      </c>
      <c r="I53" s="1691" t="s">
        <v>28</v>
      </c>
    </row>
    <row customHeight="1" ht="11.25">
      <c r="A54" s="1691" t="s">
        <v>1692</v>
      </c>
      <c r="B54" s="1691" t="s">
        <v>2768</v>
      </c>
      <c r="C54" s="1691" t="s">
        <v>28</v>
      </c>
      <c r="D54" s="1691" t="s">
        <v>2698</v>
      </c>
      <c r="E54" s="1691" t="s">
        <v>2769</v>
      </c>
      <c r="F54" s="1691" t="s">
        <v>28</v>
      </c>
      <c r="G54" s="1691" t="s">
        <v>28</v>
      </c>
      <c r="H54" s="1691" t="s">
        <v>28</v>
      </c>
      <c r="I54" s="1691" t="s">
        <v>28</v>
      </c>
    </row>
    <row customHeight="1" ht="11.25">
      <c r="A55" s="1691" t="s">
        <v>1696</v>
      </c>
      <c r="B55" s="1691" t="s">
        <v>2770</v>
      </c>
      <c r="C55" s="1691" t="s">
        <v>28</v>
      </c>
      <c r="D55" s="1691" t="s">
        <v>2698</v>
      </c>
      <c r="E55" s="1691" t="s">
        <v>2769</v>
      </c>
      <c r="F55" s="1691" t="s">
        <v>28</v>
      </c>
      <c r="G55" s="1691" t="s">
        <v>28</v>
      </c>
      <c r="H55" s="1691" t="s">
        <v>28</v>
      </c>
      <c r="I55" s="1691" t="s">
        <v>28</v>
      </c>
    </row>
    <row customHeight="1" ht="11.25">
      <c r="A56" s="1691" t="s">
        <v>1699</v>
      </c>
      <c r="B56" s="1691" t="s">
        <v>2771</v>
      </c>
      <c r="C56" s="1691" t="s">
        <v>28</v>
      </c>
      <c r="D56" s="1691" t="s">
        <v>2719</v>
      </c>
      <c r="E56" s="1691" t="s">
        <v>2732</v>
      </c>
      <c r="F56" s="1691" t="s">
        <v>28</v>
      </c>
      <c r="G56" s="1691" t="s">
        <v>28</v>
      </c>
      <c r="H56" s="1691" t="s">
        <v>28</v>
      </c>
      <c r="I56" s="1691" t="s">
        <v>28</v>
      </c>
    </row>
    <row customHeight="1" ht="11.25">
      <c r="A57" s="1691" t="s">
        <v>1702</v>
      </c>
      <c r="B57" s="1691" t="s">
        <v>2772</v>
      </c>
      <c r="C57" s="1691" t="s">
        <v>28</v>
      </c>
      <c r="D57" s="1691" t="s">
        <v>2691</v>
      </c>
      <c r="E57" s="1691" t="s">
        <v>2699</v>
      </c>
      <c r="F57" s="1691" t="s">
        <v>28</v>
      </c>
      <c r="G57" s="1691" t="s">
        <v>28</v>
      </c>
      <c r="H57" s="1691" t="s">
        <v>28</v>
      </c>
      <c r="I57" s="1691" t="s">
        <v>28</v>
      </c>
    </row>
    <row customHeight="1" ht="11.25">
      <c r="A58" s="1691" t="s">
        <v>1705</v>
      </c>
      <c r="B58" s="1691" t="s">
        <v>2773</v>
      </c>
      <c r="C58" s="1691" t="s">
        <v>28</v>
      </c>
      <c r="D58" s="1691" t="s">
        <v>2707</v>
      </c>
      <c r="E58" s="1691" t="s">
        <v>2716</v>
      </c>
      <c r="F58" s="1691" t="s">
        <v>28</v>
      </c>
      <c r="G58" s="1691" t="s">
        <v>28</v>
      </c>
      <c r="H58" s="1691" t="s">
        <v>28</v>
      </c>
      <c r="I58"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6E0037-5548-BC9F-94B6-9BBBBCCF8D8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140752-3508-9DE5-7278-548B7B14E13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358</v>
      </c>
      <c r="I1" s="2217"/>
      <c r="J1" s="2217"/>
      <c r="K1" s="2217"/>
      <c r="L1" s="2217"/>
      <c r="M1" s="2217"/>
      <c r="N1" s="2217"/>
      <c r="O1" s="2217"/>
      <c r="P1" s="2217"/>
      <c r="Q1" s="2217"/>
      <c r="R1" s="2217"/>
      <c r="T1" s="2217" t="s">
        <v>359</v>
      </c>
      <c r="U1" s="2217"/>
      <c r="V1" s="2217"/>
      <c r="X1" s="2217" t="s">
        <v>360</v>
      </c>
      <c r="Y1" s="2217"/>
      <c r="Z1" s="2217"/>
      <c r="AB1" s="2217" t="s">
        <v>361</v>
      </c>
      <c r="AC1" s="2217"/>
      <c r="AT1" s="447" t="s">
        <v>14</v>
      </c>
    </row>
    <row customHeight="1" ht="14.25" hidden="1">
      <c r="AT2" s="447">
        <v>0</v>
      </c>
    </row>
    <row s="1613" customFormat="1" customHeight="1" ht="5.25">
      <c r="C3" s="701"/>
      <c r="D3" s="702"/>
      <c r="E3" s="702"/>
      <c r="F3" s="702"/>
      <c r="G3" s="702"/>
      <c r="H3" s="702" t="s">
        <v>362</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"ХТК"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306</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307</v>
      </c>
      <c r="AF7" s="2223" t="s">
        <v>307</v>
      </c>
      <c r="AG7" s="2223" t="s">
        <v>307</v>
      </c>
      <c r="AH7" s="2223" t="s">
        <v>307</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363</v>
      </c>
      <c r="I8" s="2226" t="s">
        <v>364</v>
      </c>
      <c r="J8" s="2223" t="s">
        <v>365</v>
      </c>
      <c r="K8" s="2223"/>
      <c r="L8" s="2223"/>
      <c r="M8" s="2218"/>
      <c r="N8" s="2223" t="s">
        <v>366</v>
      </c>
      <c r="O8" s="2223"/>
      <c r="P8" s="2223" t="s">
        <v>367</v>
      </c>
      <c r="Q8" s="2223"/>
      <c r="R8" s="2230" t="s">
        <v>368</v>
      </c>
      <c r="S8" s="824"/>
      <c r="T8" s="2228" t="s">
        <v>369</v>
      </c>
      <c r="U8" s="2228" t="s">
        <v>370</v>
      </c>
      <c r="V8" s="2228" t="s">
        <v>371</v>
      </c>
      <c r="W8" s="826"/>
      <c r="X8" s="2228" t="s">
        <v>372</v>
      </c>
      <c r="Y8" s="2228" t="s">
        <v>373</v>
      </c>
      <c r="Z8" s="2228" t="s">
        <v>374</v>
      </c>
      <c r="AA8" s="826"/>
      <c r="AB8" s="2228" t="s">
        <v>375</v>
      </c>
      <c r="AC8" s="2228" t="s">
        <v>368</v>
      </c>
      <c r="AD8" s="826"/>
      <c r="AE8" s="2223"/>
      <c r="AF8" s="2223"/>
      <c r="AG8" s="2223"/>
      <c r="AH8" s="2223"/>
      <c r="AT8" s="447">
        <v>26</v>
      </c>
    </row>
    <row customHeight="1" ht="46.199999999999996">
      <c r="C9" s="450"/>
      <c r="D9" s="2127"/>
      <c r="E9" s="2223"/>
      <c r="F9" s="2223"/>
      <c r="G9" s="829"/>
      <c r="H9" s="2225"/>
      <c r="I9" s="2227"/>
      <c r="J9" s="425" t="s">
        <v>376</v>
      </c>
      <c r="K9" s="425" t="s">
        <v>377</v>
      </c>
      <c r="L9" s="425" t="s">
        <v>378</v>
      </c>
      <c r="M9" s="431" t="s">
        <v>379</v>
      </c>
      <c r="N9" s="425" t="s">
        <v>380</v>
      </c>
      <c r="O9" s="425" t="s">
        <v>379</v>
      </c>
      <c r="P9" s="425" t="s">
        <v>381</v>
      </c>
      <c r="Q9" s="425" t="s">
        <v>379</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382</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383</v>
      </c>
      <c r="AF12" s="2221" t="s">
        <v>384</v>
      </c>
      <c r="AG12" s="2221" t="s">
        <v>385</v>
      </c>
      <c r="AH12" s="2221" t="s">
        <v>386</v>
      </c>
      <c r="AI12" s="447"/>
      <c r="AM12" s="511"/>
      <c r="AP12" s="500" t="s">
        <v>387</v>
      </c>
      <c r="AQ12" s="500" t="s">
        <v>387</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5806C8-7368-21DE-0AD8-2F851A94EC0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2774</v>
      </c>
    </row>
    <row customHeight="1" ht="11.25">
      <c r="A2" s="183" t="s">
        <v>98</v>
      </c>
      <c r="B2" s="183" t="s">
        <v>2775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012B21-5192-338B-B14E-6B0EACA9BB7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2776</v>
      </c>
      <c r="B1" s="835" t="s">
        <v>2777</v>
      </c>
    </row>
    <row customHeight="1" ht="11.25">
      <c r="A2" s="835">
        <v>4213775</v>
      </c>
      <c r="B2" s="835" t="s">
        <v>1236</v>
      </c>
    </row>
    <row customHeight="1" ht="11.25">
      <c r="A3" s="835">
        <v>4213784</v>
      </c>
      <c r="B3" s="835" t="s">
        <v>1269</v>
      </c>
    </row>
    <row customHeight="1" ht="11.25">
      <c r="A4" s="835">
        <v>4213781</v>
      </c>
      <c r="B4" s="835" t="s">
        <v>1262</v>
      </c>
    </row>
    <row customHeight="1" ht="11.25">
      <c r="A5" s="835">
        <v>4213776</v>
      </c>
      <c r="B5" s="835" t="s">
        <v>172</v>
      </c>
    </row>
    <row customHeight="1" ht="11.25">
      <c r="A6" s="835">
        <v>4213777</v>
      </c>
      <c r="B6" s="835" t="s">
        <v>180</v>
      </c>
    </row>
    <row customHeight="1" ht="11.25">
      <c r="A7" s="835">
        <v>4213778</v>
      </c>
      <c r="B7" s="835" t="s">
        <v>186</v>
      </c>
    </row>
    <row customHeight="1" ht="11.25">
      <c r="A8" s="835">
        <v>4213780</v>
      </c>
      <c r="B8" s="835" t="s">
        <v>192</v>
      </c>
    </row>
    <row customHeight="1" ht="11.25">
      <c r="A9" s="835">
        <v>4213779</v>
      </c>
      <c r="B9" s="835" t="s">
        <v>1400</v>
      </c>
    </row>
    <row customHeight="1" ht="11.25">
      <c r="A10" s="835">
        <v>4213783</v>
      </c>
      <c r="B10" s="835" t="s">
        <v>1414</v>
      </c>
    </row>
    <row customHeight="1" ht="11.25">
      <c r="A11" s="835">
        <v>4213782</v>
      </c>
      <c r="B11" s="835" t="s">
        <v>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395E61-7118-4AEF-97A5-D09B3699DF3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2776</v>
      </c>
      <c r="B1" s="835" t="s">
        <v>2778</v>
      </c>
    </row>
    <row customHeight="1" ht="11.25">
      <c r="A2" s="835" t="s">
        <v>2779</v>
      </c>
      <c r="B2" s="835" t="s">
        <v>1512</v>
      </c>
    </row>
    <row customHeight="1" ht="11.25">
      <c r="A3" s="835" t="s">
        <v>2780</v>
      </c>
      <c r="B3" s="835" t="s">
        <v>1522</v>
      </c>
    </row>
    <row customHeight="1" ht="11.25">
      <c r="A4" s="835" t="s">
        <v>2781</v>
      </c>
      <c r="B4" s="835" t="s">
        <v>1531</v>
      </c>
    </row>
    <row customHeight="1" ht="11.25">
      <c r="A5" s="835" t="s">
        <v>2782</v>
      </c>
      <c r="B5" s="835" t="s">
        <v>1540</v>
      </c>
    </row>
    <row customHeight="1" ht="11.25">
      <c r="A6" s="835" t="s">
        <v>2783</v>
      </c>
      <c r="B6" s="835" t="s">
        <v>1546</v>
      </c>
    </row>
    <row customHeight="1" ht="11.25">
      <c r="A7" s="835" t="s">
        <v>2784</v>
      </c>
      <c r="B7" s="835" t="s">
        <v>1554</v>
      </c>
    </row>
    <row customHeight="1" ht="11.25">
      <c r="A8" s="835" t="s">
        <v>2785</v>
      </c>
      <c r="B8" s="835" t="s">
        <v>1561</v>
      </c>
    </row>
    <row customHeight="1" ht="11.25">
      <c r="A9" s="835" t="s">
        <v>2786</v>
      </c>
      <c r="B9" s="835" t="s">
        <v>1567</v>
      </c>
    </row>
    <row customHeight="1" ht="11.25">
      <c r="A10" s="835" t="s">
        <v>2787</v>
      </c>
      <c r="B10" s="835" t="s">
        <v>1571</v>
      </c>
    </row>
    <row customHeight="1" ht="11.25">
      <c r="A11" s="835" t="s">
        <v>2788</v>
      </c>
      <c r="B11" s="835" t="s">
        <v>1578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5A67E8-C758-6E08-4348-D9C53096A2B8}" mc:Ignorable="x14ac xr xr2 xr3">
  <sheetPr>
    <tabColor rgb="FFFFCC99"/>
  </sheetPr>
  <dimension ref="A1:G41"/>
  <sheetViews>
    <sheetView topLeftCell="A1" showGridLines="0" workbookViewId="0">
      <selection activeCell="A1" sqref="A1"/>
    </sheetView>
  </sheetViews>
  <sheetFormatPr customHeight="1" defaultRowHeight="11.25"/>
  <sheetData>
    <row customHeight="1" ht="11.25">
      <c r="A1" s="373" t="s">
        <v>2585</v>
      </c>
      <c r="B1" s="373" t="s">
        <v>2586</v>
      </c>
      <c r="C1" s="373" t="s">
        <v>2587</v>
      </c>
      <c r="D1" s="373" t="s">
        <v>2588</v>
      </c>
      <c r="E1" s="0" t="s">
        <v>2589</v>
      </c>
      <c r="F1" s="0" t="s">
        <v>2590</v>
      </c>
      <c r="G1" s="0" t="s">
        <v>2591</v>
      </c>
    </row>
    <row customHeight="1" ht="11.25">
      <c r="A2" s="0" t="s">
        <v>16</v>
      </c>
      <c r="B2" s="0" t="s">
        <v>2592</v>
      </c>
      <c r="C2" s="0" t="s">
        <v>2593</v>
      </c>
      <c r="D2" s="0" t="s">
        <v>2592</v>
      </c>
      <c r="E2" s="0" t="s">
        <v>2593</v>
      </c>
      <c r="F2" s="0" t="s">
        <v>2594</v>
      </c>
      <c r="G2" s="0" t="s">
        <v>109</v>
      </c>
    </row>
    <row customHeight="1" ht="11.25">
      <c r="A3" s="0" t="s">
        <v>16</v>
      </c>
      <c r="B3" s="0" t="s">
        <v>2595</v>
      </c>
      <c r="C3" s="0" t="s">
        <v>2596</v>
      </c>
      <c r="D3" s="0" t="s">
        <v>2595</v>
      </c>
      <c r="E3" s="0" t="s">
        <v>2596</v>
      </c>
      <c r="F3" s="0" t="s">
        <v>2594</v>
      </c>
      <c r="G3" s="0" t="s">
        <v>110</v>
      </c>
    </row>
    <row customHeight="1" ht="11.25">
      <c r="A4" s="0" t="s">
        <v>16</v>
      </c>
      <c r="B4" s="0" t="s">
        <v>2597</v>
      </c>
      <c r="C4" s="0" t="s">
        <v>2598</v>
      </c>
      <c r="D4" s="0" t="s">
        <v>2597</v>
      </c>
      <c r="E4" s="0" t="s">
        <v>2598</v>
      </c>
      <c r="F4" s="0" t="s">
        <v>2594</v>
      </c>
      <c r="G4" s="0" t="s">
        <v>90</v>
      </c>
    </row>
    <row customHeight="1" ht="11.25">
      <c r="A5" s="0" t="s">
        <v>16</v>
      </c>
      <c r="B5" s="0" t="s">
        <v>2599</v>
      </c>
      <c r="C5" s="0" t="s">
        <v>2600</v>
      </c>
      <c r="D5" s="0" t="s">
        <v>2599</v>
      </c>
      <c r="E5" s="0" t="s">
        <v>2600</v>
      </c>
      <c r="F5" s="0" t="s">
        <v>2594</v>
      </c>
      <c r="G5" s="0" t="s">
        <v>91</v>
      </c>
    </row>
    <row customHeight="1" ht="11.25">
      <c r="A6" s="0" t="s">
        <v>16</v>
      </c>
      <c r="B6" s="0" t="s">
        <v>2601</v>
      </c>
      <c r="C6" s="0" t="s">
        <v>2602</v>
      </c>
      <c r="D6" s="0" t="s">
        <v>2601</v>
      </c>
      <c r="E6" s="0" t="s">
        <v>2602</v>
      </c>
      <c r="F6" s="0" t="s">
        <v>2594</v>
      </c>
      <c r="G6" s="0" t="s">
        <v>111</v>
      </c>
    </row>
    <row customHeight="1" ht="11.25">
      <c r="A7" s="0" t="s">
        <v>16</v>
      </c>
      <c r="B7" s="0" t="s">
        <v>2603</v>
      </c>
      <c r="C7" s="0" t="s">
        <v>2604</v>
      </c>
      <c r="D7" s="0" t="s">
        <v>2603</v>
      </c>
      <c r="E7" s="0" t="s">
        <v>2604</v>
      </c>
      <c r="F7" s="0" t="s">
        <v>2605</v>
      </c>
      <c r="G7" s="0" t="s">
        <v>92</v>
      </c>
    </row>
    <row customHeight="1" ht="11.25">
      <c r="A8" s="0" t="s">
        <v>16</v>
      </c>
      <c r="B8" s="0" t="s">
        <v>2606</v>
      </c>
      <c r="C8" s="0" t="s">
        <v>2607</v>
      </c>
      <c r="D8" s="0" t="s">
        <v>2608</v>
      </c>
      <c r="E8" s="0" t="s">
        <v>2609</v>
      </c>
      <c r="F8" s="0" t="s">
        <v>2610</v>
      </c>
      <c r="G8" s="0" t="s">
        <v>93</v>
      </c>
    </row>
    <row customHeight="1" ht="11.25">
      <c r="A9" s="0" t="s">
        <v>16</v>
      </c>
      <c r="B9" s="0" t="s">
        <v>2606</v>
      </c>
      <c r="C9" s="0" t="s">
        <v>2607</v>
      </c>
      <c r="D9" s="0" t="s">
        <v>2611</v>
      </c>
      <c r="E9" s="0" t="s">
        <v>2612</v>
      </c>
      <c r="F9" s="0" t="s">
        <v>2613</v>
      </c>
      <c r="G9" s="0" t="s">
        <v>112</v>
      </c>
    </row>
    <row customHeight="1" ht="11.25">
      <c r="A10" s="0" t="s">
        <v>16</v>
      </c>
      <c r="B10" s="0" t="s">
        <v>2606</v>
      </c>
      <c r="C10" s="0" t="s">
        <v>2607</v>
      </c>
      <c r="D10" s="0" t="s">
        <v>2614</v>
      </c>
      <c r="E10" s="0" t="s">
        <v>2615</v>
      </c>
      <c r="F10" s="0" t="s">
        <v>2610</v>
      </c>
      <c r="G10" s="0" t="s">
        <v>148</v>
      </c>
    </row>
    <row customHeight="1" ht="11.25">
      <c r="A11" s="0" t="s">
        <v>16</v>
      </c>
      <c r="B11" s="0" t="s">
        <v>2606</v>
      </c>
      <c r="C11" s="0" t="s">
        <v>2607</v>
      </c>
      <c r="D11" s="0" t="s">
        <v>2606</v>
      </c>
      <c r="E11" s="0" t="s">
        <v>2607</v>
      </c>
      <c r="F11" s="0" t="s">
        <v>2616</v>
      </c>
      <c r="G11" s="0" t="s">
        <v>149</v>
      </c>
    </row>
    <row customHeight="1" ht="11.25">
      <c r="A12" s="0" t="s">
        <v>16</v>
      </c>
      <c r="B12" s="0" t="s">
        <v>2606</v>
      </c>
      <c r="C12" s="0" t="s">
        <v>2607</v>
      </c>
      <c r="D12" s="0" t="s">
        <v>2617</v>
      </c>
      <c r="E12" s="0" t="s">
        <v>2618</v>
      </c>
      <c r="F12" s="0" t="s">
        <v>2619</v>
      </c>
      <c r="G12" s="0" t="s">
        <v>150</v>
      </c>
    </row>
    <row customHeight="1" ht="11.25">
      <c r="A13" s="0" t="s">
        <v>16</v>
      </c>
      <c r="B13" s="0" t="s">
        <v>2620</v>
      </c>
      <c r="C13" s="0" t="s">
        <v>2621</v>
      </c>
      <c r="D13" s="0" t="s">
        <v>2620</v>
      </c>
      <c r="E13" s="0" t="s">
        <v>2621</v>
      </c>
      <c r="F13" s="0" t="s">
        <v>2605</v>
      </c>
      <c r="G13" s="0" t="s">
        <v>151</v>
      </c>
    </row>
    <row customHeight="1" ht="11.25">
      <c r="A14" s="0" t="s">
        <v>16</v>
      </c>
      <c r="B14" s="0" t="s">
        <v>2622</v>
      </c>
      <c r="C14" s="0" t="s">
        <v>2623</v>
      </c>
      <c r="D14" s="0" t="s">
        <v>2622</v>
      </c>
      <c r="E14" s="0" t="s">
        <v>2623</v>
      </c>
      <c r="F14" s="0" t="s">
        <v>2605</v>
      </c>
      <c r="G14" s="0" t="s">
        <v>152</v>
      </c>
    </row>
    <row customHeight="1" ht="11.25">
      <c r="A15" s="0" t="s">
        <v>16</v>
      </c>
      <c r="B15" s="0" t="s">
        <v>2624</v>
      </c>
      <c r="C15" s="0" t="s">
        <v>2625</v>
      </c>
      <c r="D15" s="0" t="s">
        <v>2624</v>
      </c>
      <c r="E15" s="0" t="s">
        <v>2625</v>
      </c>
      <c r="F15" s="0" t="s">
        <v>2616</v>
      </c>
      <c r="G15" s="0" t="s">
        <v>153</v>
      </c>
    </row>
    <row customHeight="1" ht="11.25">
      <c r="A16" s="0" t="s">
        <v>16</v>
      </c>
      <c r="B16" s="0" t="s">
        <v>2624</v>
      </c>
      <c r="C16" s="0" t="s">
        <v>2625</v>
      </c>
      <c r="D16" s="0" t="s">
        <v>2626</v>
      </c>
      <c r="E16" s="0" t="s">
        <v>2627</v>
      </c>
      <c r="F16" s="0" t="s">
        <v>2610</v>
      </c>
      <c r="G16" s="0" t="s">
        <v>1474</v>
      </c>
    </row>
    <row customHeight="1" ht="11.25">
      <c r="A17" s="0" t="s">
        <v>16</v>
      </c>
      <c r="B17" s="0" t="s">
        <v>2624</v>
      </c>
      <c r="C17" s="0" t="s">
        <v>2625</v>
      </c>
      <c r="D17" s="0" t="s">
        <v>2628</v>
      </c>
      <c r="E17" s="0" t="s">
        <v>2629</v>
      </c>
      <c r="F17" s="0" t="s">
        <v>2619</v>
      </c>
      <c r="G17" s="0" t="s">
        <v>1480</v>
      </c>
    </row>
    <row customHeight="1" ht="11.25">
      <c r="A18" s="0" t="s">
        <v>16</v>
      </c>
      <c r="B18" s="0" t="s">
        <v>2624</v>
      </c>
      <c r="C18" s="0" t="s">
        <v>2625</v>
      </c>
      <c r="D18" s="0" t="s">
        <v>2630</v>
      </c>
      <c r="E18" s="0" t="s">
        <v>2631</v>
      </c>
      <c r="F18" s="0" t="s">
        <v>2619</v>
      </c>
      <c r="G18" s="0" t="s">
        <v>1492</v>
      </c>
    </row>
    <row customHeight="1" ht="11.25">
      <c r="A19" s="0" t="s">
        <v>16</v>
      </c>
      <c r="B19" s="0" t="s">
        <v>2624</v>
      </c>
      <c r="C19" s="0" t="s">
        <v>2625</v>
      </c>
      <c r="D19" s="0" t="s">
        <v>2632</v>
      </c>
      <c r="E19" s="0" t="s">
        <v>2633</v>
      </c>
      <c r="F19" s="0" t="s">
        <v>2619</v>
      </c>
      <c r="G19" s="0" t="s">
        <v>1506</v>
      </c>
    </row>
    <row customHeight="1" ht="11.25">
      <c r="A20" s="0" t="s">
        <v>16</v>
      </c>
      <c r="B20" s="0" t="s">
        <v>2624</v>
      </c>
      <c r="C20" s="0" t="s">
        <v>2625</v>
      </c>
      <c r="D20" s="0" t="s">
        <v>2634</v>
      </c>
      <c r="E20" s="0" t="s">
        <v>2635</v>
      </c>
      <c r="F20" s="0" t="s">
        <v>2619</v>
      </c>
      <c r="G20" s="0" t="s">
        <v>1518</v>
      </c>
    </row>
    <row customHeight="1" ht="11.25">
      <c r="A21" s="0" t="s">
        <v>16</v>
      </c>
      <c r="B21" s="0" t="s">
        <v>2624</v>
      </c>
      <c r="C21" s="0" t="s">
        <v>2625</v>
      </c>
      <c r="D21" s="0" t="s">
        <v>2636</v>
      </c>
      <c r="E21" s="0" t="s">
        <v>2637</v>
      </c>
      <c r="F21" s="0" t="s">
        <v>2610</v>
      </c>
      <c r="G21" s="0" t="s">
        <v>1527</v>
      </c>
    </row>
    <row customHeight="1" ht="11.25">
      <c r="A22" s="0" t="s">
        <v>16</v>
      </c>
      <c r="B22" s="0" t="s">
        <v>2624</v>
      </c>
      <c r="C22" s="0" t="s">
        <v>2625</v>
      </c>
      <c r="D22" s="0" t="s">
        <v>2638</v>
      </c>
      <c r="E22" s="0" t="s">
        <v>2639</v>
      </c>
      <c r="F22" s="0" t="s">
        <v>2610</v>
      </c>
      <c r="G22" s="0" t="s">
        <v>1543</v>
      </c>
    </row>
    <row customHeight="1" ht="11.25">
      <c r="A23" s="0" t="s">
        <v>16</v>
      </c>
      <c r="B23" s="0" t="s">
        <v>2624</v>
      </c>
      <c r="C23" s="0" t="s">
        <v>2625</v>
      </c>
      <c r="D23" s="0" t="s">
        <v>2640</v>
      </c>
      <c r="E23" s="0" t="s">
        <v>2641</v>
      </c>
      <c r="F23" s="0" t="s">
        <v>2610</v>
      </c>
      <c r="G23" s="0" t="s">
        <v>1550</v>
      </c>
    </row>
    <row customHeight="1" ht="11.25">
      <c r="A24" s="0" t="s">
        <v>16</v>
      </c>
      <c r="B24" s="0" t="s">
        <v>2624</v>
      </c>
      <c r="C24" s="0" t="s">
        <v>2625</v>
      </c>
      <c r="D24" s="0" t="s">
        <v>2642</v>
      </c>
      <c r="E24" s="0" t="s">
        <v>2643</v>
      </c>
      <c r="F24" s="0" t="s">
        <v>2613</v>
      </c>
      <c r="G24" s="0" t="s">
        <v>1558</v>
      </c>
    </row>
    <row customHeight="1" ht="11.25">
      <c r="A25" s="0" t="s">
        <v>16</v>
      </c>
      <c r="B25" s="0" t="s">
        <v>2624</v>
      </c>
      <c r="C25" s="0" t="s">
        <v>2625</v>
      </c>
      <c r="D25" s="0" t="s">
        <v>2644</v>
      </c>
      <c r="E25" s="0" t="s">
        <v>2645</v>
      </c>
      <c r="F25" s="0" t="s">
        <v>2619</v>
      </c>
      <c r="G25" s="0" t="s">
        <v>1565</v>
      </c>
    </row>
    <row customHeight="1" ht="11.25">
      <c r="A26" s="0" t="s">
        <v>16</v>
      </c>
      <c r="B26" s="0" t="s">
        <v>2624</v>
      </c>
      <c r="C26" s="0" t="s">
        <v>2625</v>
      </c>
      <c r="D26" s="0" t="s">
        <v>2646</v>
      </c>
      <c r="E26" s="0" t="s">
        <v>2647</v>
      </c>
      <c r="F26" s="0" t="s">
        <v>2610</v>
      </c>
      <c r="G26" s="0" t="s">
        <v>1569</v>
      </c>
    </row>
    <row customHeight="1" ht="11.25">
      <c r="A27" s="0" t="s">
        <v>16</v>
      </c>
      <c r="B27" s="0" t="s">
        <v>2648</v>
      </c>
      <c r="C27" s="0" t="s">
        <v>2649</v>
      </c>
      <c r="D27" s="0" t="s">
        <v>2648</v>
      </c>
      <c r="E27" s="0" t="s">
        <v>2649</v>
      </c>
      <c r="F27" s="0" t="s">
        <v>2605</v>
      </c>
      <c r="G27" s="0" t="s">
        <v>1574</v>
      </c>
    </row>
    <row customHeight="1" ht="11.25">
      <c r="A28" s="0" t="s">
        <v>16</v>
      </c>
      <c r="B28" s="0" t="s">
        <v>2650</v>
      </c>
      <c r="C28" s="0" t="s">
        <v>2651</v>
      </c>
      <c r="D28" s="0" t="s">
        <v>2650</v>
      </c>
      <c r="E28" s="0" t="s">
        <v>2651</v>
      </c>
      <c r="F28" s="0" t="s">
        <v>2616</v>
      </c>
      <c r="G28" s="0" t="s">
        <v>1582</v>
      </c>
    </row>
    <row customHeight="1" ht="11.25">
      <c r="A29" s="0" t="s">
        <v>16</v>
      </c>
      <c r="B29" s="0" t="s">
        <v>2650</v>
      </c>
      <c r="C29" s="0" t="s">
        <v>2651</v>
      </c>
      <c r="D29" s="0" t="s">
        <v>2652</v>
      </c>
      <c r="E29" s="0" t="s">
        <v>2653</v>
      </c>
      <c r="F29" s="0" t="s">
        <v>2619</v>
      </c>
      <c r="G29" s="0" t="s">
        <v>1584</v>
      </c>
    </row>
    <row customHeight="1" ht="11.25">
      <c r="A30" s="0" t="s">
        <v>16</v>
      </c>
      <c r="B30" s="0" t="s">
        <v>2650</v>
      </c>
      <c r="C30" s="0" t="s">
        <v>2651</v>
      </c>
      <c r="D30" s="0" t="s">
        <v>2654</v>
      </c>
      <c r="E30" s="0" t="s">
        <v>2655</v>
      </c>
      <c r="F30" s="0" t="s">
        <v>2610</v>
      </c>
      <c r="G30" s="0" t="s">
        <v>1587</v>
      </c>
    </row>
    <row customHeight="1" ht="11.25">
      <c r="A31" s="0" t="s">
        <v>16</v>
      </c>
      <c r="B31" s="0" t="s">
        <v>2656</v>
      </c>
      <c r="C31" s="0" t="s">
        <v>2657</v>
      </c>
      <c r="D31" s="0" t="s">
        <v>2656</v>
      </c>
      <c r="E31" s="0" t="s">
        <v>2657</v>
      </c>
      <c r="F31" s="0" t="s">
        <v>2605</v>
      </c>
      <c r="G31" s="0" t="s">
        <v>1592</v>
      </c>
    </row>
    <row customHeight="1" ht="11.25">
      <c r="A32" s="0" t="s">
        <v>16</v>
      </c>
      <c r="B32" s="0" t="s">
        <v>2658</v>
      </c>
      <c r="C32" s="0" t="s">
        <v>2659</v>
      </c>
      <c r="D32" s="0" t="s">
        <v>2658</v>
      </c>
      <c r="E32" s="0" t="s">
        <v>2659</v>
      </c>
      <c r="F32" s="0" t="s">
        <v>2605</v>
      </c>
      <c r="G32" s="0" t="s">
        <v>1594</v>
      </c>
    </row>
    <row customHeight="1" ht="11.25">
      <c r="A33" s="0" t="s">
        <v>16</v>
      </c>
      <c r="B33" s="0" t="s">
        <v>2660</v>
      </c>
      <c r="C33" s="0" t="s">
        <v>2661</v>
      </c>
      <c r="D33" s="0" t="s">
        <v>2662</v>
      </c>
      <c r="E33" s="0" t="s">
        <v>2663</v>
      </c>
      <c r="F33" s="0" t="s">
        <v>2610</v>
      </c>
      <c r="G33" s="0" t="s">
        <v>1596</v>
      </c>
    </row>
    <row customHeight="1" ht="11.25">
      <c r="A34" s="0" t="s">
        <v>16</v>
      </c>
      <c r="B34" s="0" t="s">
        <v>2660</v>
      </c>
      <c r="C34" s="0" t="s">
        <v>2661</v>
      </c>
      <c r="D34" s="0" t="s">
        <v>2664</v>
      </c>
      <c r="E34" s="0" t="s">
        <v>2665</v>
      </c>
      <c r="F34" s="0" t="s">
        <v>2619</v>
      </c>
      <c r="G34" s="0" t="s">
        <v>1598</v>
      </c>
    </row>
    <row customHeight="1" ht="11.25">
      <c r="A35" s="0" t="s">
        <v>16</v>
      </c>
      <c r="B35" s="0" t="s">
        <v>2660</v>
      </c>
      <c r="C35" s="0" t="s">
        <v>2661</v>
      </c>
      <c r="D35" s="0" t="s">
        <v>2660</v>
      </c>
      <c r="E35" s="0" t="s">
        <v>2661</v>
      </c>
      <c r="F35" s="0" t="s">
        <v>2616</v>
      </c>
      <c r="G35" s="0" t="s">
        <v>1603</v>
      </c>
    </row>
    <row customHeight="1" ht="11.25">
      <c r="A36" s="0" t="s">
        <v>16</v>
      </c>
      <c r="B36" s="0" t="s">
        <v>2666</v>
      </c>
      <c r="C36" s="0" t="s">
        <v>2667</v>
      </c>
      <c r="D36" s="0" t="s">
        <v>2666</v>
      </c>
      <c r="E36" s="0" t="s">
        <v>2667</v>
      </c>
      <c r="F36" s="0" t="s">
        <v>2605</v>
      </c>
      <c r="G36" s="0" t="s">
        <v>1608</v>
      </c>
    </row>
    <row customHeight="1" ht="11.25">
      <c r="A37" s="0" t="s">
        <v>16</v>
      </c>
      <c r="B37" s="0" t="s">
        <v>100</v>
      </c>
      <c r="C37" s="0" t="s">
        <v>101</v>
      </c>
      <c r="D37" s="0" t="s">
        <v>100</v>
      </c>
      <c r="E37" s="0" t="s">
        <v>101</v>
      </c>
      <c r="F37" s="0" t="s">
        <v>2605</v>
      </c>
      <c r="G37" s="0" t="s">
        <v>99</v>
      </c>
    </row>
    <row customHeight="1" ht="11.25">
      <c r="A38" s="0" t="s">
        <v>16</v>
      </c>
      <c r="B38" s="0" t="s">
        <v>2668</v>
      </c>
      <c r="C38" s="0" t="s">
        <v>2669</v>
      </c>
      <c r="D38" s="0" t="s">
        <v>2668</v>
      </c>
      <c r="E38" s="0" t="s">
        <v>2669</v>
      </c>
      <c r="F38" s="0" t="s">
        <v>2605</v>
      </c>
      <c r="G38" s="0" t="s">
        <v>1618</v>
      </c>
    </row>
    <row customHeight="1" ht="11.25">
      <c r="A39" s="0" t="s">
        <v>16</v>
      </c>
      <c r="B39" s="0" t="s">
        <v>2670</v>
      </c>
      <c r="C39" s="0" t="s">
        <v>2671</v>
      </c>
      <c r="D39" s="0" t="s">
        <v>2670</v>
      </c>
      <c r="E39" s="0" t="s">
        <v>2671</v>
      </c>
      <c r="F39" s="0" t="s">
        <v>2605</v>
      </c>
      <c r="G39" s="0" t="s">
        <v>1624</v>
      </c>
    </row>
    <row customHeight="1" ht="11.25">
      <c r="A40" s="0" t="s">
        <v>16</v>
      </c>
      <c r="B40" s="0" t="s">
        <v>2672</v>
      </c>
      <c r="C40" s="0" t="s">
        <v>2673</v>
      </c>
      <c r="D40" s="0" t="s">
        <v>2672</v>
      </c>
      <c r="E40" s="0" t="s">
        <v>2673</v>
      </c>
      <c r="F40" s="0" t="s">
        <v>2605</v>
      </c>
      <c r="G40" s="0" t="s">
        <v>1629</v>
      </c>
    </row>
    <row customHeight="1" ht="11.25">
      <c r="A41" s="0" t="s">
        <v>16</v>
      </c>
      <c r="B41" s="0" t="s">
        <v>2674</v>
      </c>
      <c r="C41" s="0" t="s">
        <v>2675</v>
      </c>
      <c r="D41" s="0" t="s">
        <v>2674</v>
      </c>
      <c r="E41" s="0" t="s">
        <v>2675</v>
      </c>
      <c r="F41" s="0" t="s">
        <v>2594</v>
      </c>
      <c r="G41" s="0" t="s">
        <v>1633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85E78B-60F7-923D-8D58-DB1EE420056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2789</v>
      </c>
      <c r="B1" s="835" t="s">
        <v>2790</v>
      </c>
      <c r="C1" s="835" t="s">
        <v>1181</v>
      </c>
    </row>
    <row customHeight="1" ht="11.25">
      <c r="A2" s="835">
        <v>4189678</v>
      </c>
      <c r="B2" s="835" t="s">
        <v>2791</v>
      </c>
      <c r="C2" s="835" t="s">
        <v>2792</v>
      </c>
    </row>
    <row customHeight="1" ht="11.25">
      <c r="A3" s="835">
        <v>4190415</v>
      </c>
      <c r="B3" s="835" t="s">
        <v>2793</v>
      </c>
      <c r="C3" s="835" t="s">
        <v>2792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01E8F8-6548-3438-4C05-482F8FC076D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2794</v>
      </c>
      <c r="B1" s="163" t="s">
        <v>2795</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8E8EB8-3D2E-8CB8-1A5B-D529D5868CB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2796</v>
      </c>
      <c r="B1" s="0" t="b">
        <v>1</v>
      </c>
    </row>
    <row customHeight="1" ht="11.25">
      <c r="A2" s="0" t="s">
        <v>2797</v>
      </c>
      <c r="B2" s="0" t="b">
        <v>0</v>
      </c>
    </row>
    <row customHeight="1" ht="11.25">
      <c r="A3" s="0" t="s">
        <v>2798</v>
      </c>
      <c r="B3" s="0" t="b">
        <v>1</v>
      </c>
    </row>
    <row customHeight="1" ht="11.25">
      <c r="A4" s="0" t="s">
        <v>2799</v>
      </c>
      <c r="B4" s="0" t="b">
        <v>0</v>
      </c>
    </row>
    <row customHeight="1" ht="11.25">
      <c r="A5" s="0" t="s">
        <v>2800</v>
      </c>
      <c r="B5" s="0" t="b">
        <v>0</v>
      </c>
    </row>
    <row customHeight="1" ht="11.25">
      <c r="A6" s="0" t="s">
        <v>2801</v>
      </c>
      <c r="B6" s="0" t="b">
        <v>0</v>
      </c>
    </row>
    <row customHeight="1" ht="11.25">
      <c r="A7" s="0" t="s">
        <v>2802</v>
      </c>
      <c r="B7" s="0" t="b">
        <v>0</v>
      </c>
    </row>
    <row customHeight="1" ht="11.25">
      <c r="A8" s="0" t="s">
        <v>2803</v>
      </c>
      <c r="B8" s="0" t="b">
        <v>0</v>
      </c>
    </row>
    <row customHeight="1" ht="11.25">
      <c r="A9" s="0" t="s">
        <v>2804</v>
      </c>
      <c r="B9" s="0" t="b">
        <v>0</v>
      </c>
    </row>
    <row customHeight="1" ht="11.25">
      <c r="A10" s="0" t="s">
        <v>2805</v>
      </c>
      <c r="B10" s="0" t="b">
        <v>0</v>
      </c>
    </row>
    <row customHeight="1" ht="11.25">
      <c r="A11" s="0" t="s">
        <v>2806</v>
      </c>
      <c r="B11" s="0" t="b">
        <v>0</v>
      </c>
    </row>
    <row customHeight="1" ht="11.25">
      <c r="A12" s="0" t="s">
        <v>2807</v>
      </c>
      <c r="B12" s="0" t="b">
        <v>0</v>
      </c>
    </row>
    <row customHeight="1" ht="11.25">
      <c r="A13" s="0" t="s">
        <v>2808</v>
      </c>
      <c r="B13" s="0" t="b">
        <v>0</v>
      </c>
    </row>
    <row customHeight="1" ht="11.25">
      <c r="A14" s="0" t="s">
        <v>2809</v>
      </c>
      <c r="B14" s="0" t="b">
        <v>1</v>
      </c>
    </row>
    <row customHeight="1" ht="11.25">
      <c r="A15" s="0" t="s">
        <v>2810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550328-B798-D228-5E32-C4592422AEE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F1DB4-8468-4F08-C70D-D2E9D00E7BB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2811</v>
      </c>
      <c r="B1" s="67" t="s">
        <v>2812</v>
      </c>
    </row>
    <row customHeight="1" ht="11.25">
      <c r="A2" s="64" t="s">
        <v>2813</v>
      </c>
      <c r="B2" s="64" t="s">
        <v>2814</v>
      </c>
    </row>
    <row customHeight="1" ht="11.25">
      <c r="A3" s="64" t="s">
        <v>2815</v>
      </c>
      <c r="B3" s="64" t="s">
        <v>2816</v>
      </c>
    </row>
    <row customHeight="1" ht="11.25">
      <c r="A4" s="64" t="s">
        <v>2817</v>
      </c>
      <c r="B4" s="64" t="s">
        <v>2818</v>
      </c>
    </row>
    <row customHeight="1" ht="11.25">
      <c r="A5" s="64" t="s">
        <v>2819</v>
      </c>
      <c r="B5" s="64" t="s">
        <v>2820</v>
      </c>
    </row>
    <row customHeight="1" ht="11.25">
      <c r="A6" s="64" t="s">
        <v>2821</v>
      </c>
      <c r="B6" s="64" t="s">
        <v>2822</v>
      </c>
    </row>
    <row customHeight="1" ht="11.25">
      <c r="A7" s="64" t="s">
        <v>2823</v>
      </c>
      <c r="B7" s="64" t="s">
        <v>2824</v>
      </c>
    </row>
    <row customHeight="1" ht="11.25">
      <c r="A8" s="64" t="s">
        <v>2825</v>
      </c>
      <c r="B8" s="64" t="s">
        <v>2826</v>
      </c>
    </row>
    <row customHeight="1" ht="11.25">
      <c r="A9" s="64" t="s">
        <v>2827</v>
      </c>
      <c r="B9" s="64" t="s">
        <v>2828</v>
      </c>
    </row>
    <row customHeight="1" ht="11.25">
      <c r="A10" s="64" t="s">
        <v>2829</v>
      </c>
      <c r="B10" s="64" t="s">
        <v>2830</v>
      </c>
    </row>
    <row customHeight="1" ht="11.25">
      <c r="A11" s="64" t="s">
        <v>2831</v>
      </c>
      <c r="B11" s="64" t="s">
        <v>2832</v>
      </c>
    </row>
    <row customHeight="1" ht="11.25">
      <c r="A12" s="64" t="s">
        <v>2833</v>
      </c>
      <c r="B12" s="64" t="s">
        <v>2834</v>
      </c>
    </row>
    <row customHeight="1" ht="11.25">
      <c r="A13" s="64" t="s">
        <v>2835</v>
      </c>
      <c r="B13" s="64" t="s">
        <v>2836</v>
      </c>
    </row>
    <row customHeight="1" ht="11.25">
      <c r="A14" s="64" t="s">
        <v>2837</v>
      </c>
      <c r="B14" s="64" t="s">
        <v>2838</v>
      </c>
    </row>
    <row customHeight="1" ht="11.25">
      <c r="A15" s="64" t="s">
        <v>2839</v>
      </c>
      <c r="B15" s="64" t="s">
        <v>2840</v>
      </c>
    </row>
    <row customHeight="1" ht="11.25">
      <c r="A16" s="64" t="s">
        <v>2841</v>
      </c>
      <c r="B16" s="64" t="s">
        <v>2842</v>
      </c>
    </row>
    <row customHeight="1" ht="11.25">
      <c r="A17" s="64" t="s">
        <v>2843</v>
      </c>
      <c r="B17" s="64" t="s">
        <v>2844</v>
      </c>
    </row>
    <row customHeight="1" ht="11.25">
      <c r="A18" s="64" t="s">
        <v>2845</v>
      </c>
      <c r="B18" s="64" t="s">
        <v>2846</v>
      </c>
    </row>
    <row customHeight="1" ht="11.25">
      <c r="A19" s="64" t="s">
        <v>2847</v>
      </c>
      <c r="B19" s="64" t="s">
        <v>2848</v>
      </c>
    </row>
    <row customHeight="1" ht="11.25">
      <c r="A20" s="64" t="s">
        <v>2849</v>
      </c>
      <c r="B20" s="64" t="s">
        <v>2850</v>
      </c>
    </row>
    <row customHeight="1" ht="11.25">
      <c r="A21" s="64" t="s">
        <v>2851</v>
      </c>
      <c r="B21" s="64" t="s">
        <v>2852</v>
      </c>
    </row>
    <row customHeight="1" ht="11.25">
      <c r="A22" s="64" t="s">
        <v>2853</v>
      </c>
      <c r="B22" s="64" t="s">
        <v>2854</v>
      </c>
    </row>
    <row customHeight="1" ht="11.25">
      <c r="A23" s="64" t="s">
        <v>2855</v>
      </c>
      <c r="B23" s="64" t="s">
        <v>2856</v>
      </c>
    </row>
    <row customHeight="1" ht="11.25">
      <c r="A24" s="64" t="s">
        <v>2857</v>
      </c>
      <c r="B24" s="64" t="s">
        <v>2858</v>
      </c>
    </row>
    <row customHeight="1" ht="11.25">
      <c r="A25" s="64" t="s">
        <v>2859</v>
      </c>
      <c r="B25" s="64" t="s">
        <v>2860</v>
      </c>
    </row>
    <row customHeight="1" ht="11.25">
      <c r="A26" s="64" t="s">
        <v>2861</v>
      </c>
      <c r="B26" s="64" t="s">
        <v>2862</v>
      </c>
    </row>
    <row customHeight="1" ht="11.25">
      <c r="A27" s="64" t="s">
        <v>2863</v>
      </c>
      <c r="B27" s="64" t="s">
        <v>2864</v>
      </c>
    </row>
    <row customHeight="1" ht="11.25">
      <c r="A28" s="64" t="s">
        <v>2865</v>
      </c>
      <c r="B28" s="64" t="s">
        <v>2866</v>
      </c>
    </row>
    <row customHeight="1" ht="11.25">
      <c r="A29" s="64" t="s">
        <v>2867</v>
      </c>
      <c r="B29" s="64" t="s">
        <v>2868</v>
      </c>
    </row>
    <row customHeight="1" ht="11.25">
      <c r="A30" s="64" t="s">
        <v>2869</v>
      </c>
      <c r="B30" s="64" t="s">
        <v>2870</v>
      </c>
    </row>
    <row customHeight="1" ht="11.25">
      <c r="A31" s="64" t="s">
        <v>2871</v>
      </c>
      <c r="B31" s="64" t="s">
        <v>2872</v>
      </c>
    </row>
    <row customHeight="1" ht="11.25">
      <c r="A32" s="64" t="s">
        <v>2873</v>
      </c>
      <c r="B32" s="64" t="s">
        <v>2874</v>
      </c>
    </row>
    <row customHeight="1" ht="11.25">
      <c r="A33" s="64" t="s">
        <v>2875</v>
      </c>
      <c r="B33" s="64" t="s">
        <v>2876</v>
      </c>
    </row>
    <row customHeight="1" ht="11.25">
      <c r="A34" s="64" t="s">
        <v>2877</v>
      </c>
      <c r="B34" s="64" t="s">
        <v>2878</v>
      </c>
    </row>
    <row customHeight="1" ht="11.25">
      <c r="A35" s="64" t="s">
        <v>2879</v>
      </c>
      <c r="B35" s="64" t="s">
        <v>2880</v>
      </c>
    </row>
    <row customHeight="1" ht="11.25">
      <c r="A36" s="64" t="s">
        <v>2881</v>
      </c>
      <c r="B36" s="64" t="s">
        <v>2882</v>
      </c>
    </row>
    <row customHeight="1" ht="11.25">
      <c r="A37" s="64" t="s">
        <v>2883</v>
      </c>
      <c r="B37" s="64" t="s">
        <v>2884</v>
      </c>
    </row>
    <row customHeight="1" ht="11.25">
      <c r="A38" s="64" t="s">
        <v>2885</v>
      </c>
      <c r="B38" s="64" t="s">
        <v>2886</v>
      </c>
    </row>
    <row customHeight="1" ht="11.25">
      <c r="A39" s="64" t="s">
        <v>2887</v>
      </c>
      <c r="B39" s="64" t="s">
        <v>2888</v>
      </c>
    </row>
    <row customHeight="1" ht="11.25">
      <c r="A40" s="64" t="s">
        <v>2889</v>
      </c>
      <c r="B40" s="64" t="s">
        <v>2890</v>
      </c>
    </row>
    <row customHeight="1" ht="11.25">
      <c r="A41" s="64" t="s">
        <v>2891</v>
      </c>
      <c r="B41" s="64" t="s">
        <v>2892</v>
      </c>
    </row>
    <row customHeight="1" ht="11.25">
      <c r="A42" s="64" t="s">
        <v>2893</v>
      </c>
      <c r="B42" s="64" t="s">
        <v>2894</v>
      </c>
    </row>
    <row customHeight="1" ht="11.25">
      <c r="A43" s="64" t="s">
        <v>2895</v>
      </c>
      <c r="B43" s="64" t="s">
        <v>2896</v>
      </c>
    </row>
    <row customHeight="1" ht="11.25">
      <c r="A44" s="64" t="s">
        <v>2897</v>
      </c>
      <c r="B44" s="64" t="s">
        <v>2898</v>
      </c>
    </row>
    <row customHeight="1" ht="11.25">
      <c r="A45" s="64" t="s">
        <v>2899</v>
      </c>
      <c r="B45" s="64" t="s">
        <v>2900</v>
      </c>
    </row>
    <row customHeight="1" ht="11.25">
      <c r="A46" s="64" t="s">
        <v>2901</v>
      </c>
      <c r="B46" s="64" t="s">
        <v>2902</v>
      </c>
    </row>
    <row customHeight="1" ht="11.25">
      <c r="A47" s="64" t="s">
        <v>2903</v>
      </c>
      <c r="B47" s="64" t="s">
        <v>2904</v>
      </c>
    </row>
    <row customHeight="1" ht="11.25">
      <c r="A48" s="64" t="s">
        <v>2905</v>
      </c>
      <c r="B48" s="64" t="s">
        <v>2906</v>
      </c>
    </row>
    <row customHeight="1" ht="11.25">
      <c r="A49" s="64" t="s">
        <v>2907</v>
      </c>
      <c r="B49" s="64" t="s">
        <v>2908</v>
      </c>
    </row>
    <row customHeight="1" ht="11.25">
      <c r="A50" s="64" t="s">
        <v>2909</v>
      </c>
      <c r="B50" s="64" t="s">
        <v>2910</v>
      </c>
    </row>
    <row customHeight="1" ht="11.25">
      <c r="A51" s="64" t="s">
        <v>2911</v>
      </c>
      <c r="B51" s="64" t="s">
        <v>2912</v>
      </c>
    </row>
    <row customHeight="1" ht="11.25">
      <c r="A52" s="64" t="s">
        <v>2913</v>
      </c>
      <c r="B52" s="64" t="s">
        <v>2914</v>
      </c>
    </row>
    <row customHeight="1" ht="11.25">
      <c r="A53" s="64" t="s">
        <v>2915</v>
      </c>
      <c r="B53" s="64" t="s">
        <v>2916</v>
      </c>
    </row>
    <row customHeight="1" ht="11.25">
      <c r="A54" s="64" t="s">
        <v>2917</v>
      </c>
      <c r="B54" s="64" t="s">
        <v>2918</v>
      </c>
    </row>
    <row customHeight="1" ht="11.25">
      <c r="A55" s="64" t="s">
        <v>2919</v>
      </c>
      <c r="B55" s="64" t="s">
        <v>2920</v>
      </c>
    </row>
    <row customHeight="1" ht="11.25">
      <c r="A56" s="64" t="s">
        <v>2921</v>
      </c>
      <c r="B56" s="64" t="s">
        <v>2922</v>
      </c>
    </row>
    <row customHeight="1" ht="11.25">
      <c r="A57" s="64" t="s">
        <v>2923</v>
      </c>
      <c r="B57" s="64" t="s">
        <v>2924</v>
      </c>
    </row>
    <row customHeight="1" ht="11.25">
      <c r="A58" s="64" t="s">
        <v>2925</v>
      </c>
      <c r="B58" s="64" t="s">
        <v>2926</v>
      </c>
    </row>
    <row customHeight="1" ht="11.25">
      <c r="A59" s="64" t="s">
        <v>2927</v>
      </c>
      <c r="B59" s="64" t="s">
        <v>2928</v>
      </c>
    </row>
    <row customHeight="1" ht="11.25">
      <c r="A60" s="64" t="s">
        <v>2929</v>
      </c>
      <c r="B60" s="64" t="s">
        <v>2930</v>
      </c>
    </row>
    <row customHeight="1" ht="11.25">
      <c r="A61" s="64"/>
      <c r="B61" s="64" t="s">
        <v>2931</v>
      </c>
    </row>
    <row customHeight="1" ht="11.25">
      <c r="A62" s="64"/>
      <c r="B62" s="64" t="s">
        <v>2932</v>
      </c>
    </row>
    <row customHeight="1" ht="11.25">
      <c r="A63" s="64"/>
      <c r="B63" s="64" t="s">
        <v>2933</v>
      </c>
    </row>
    <row customHeight="1" ht="11.25">
      <c r="A64" s="64"/>
      <c r="B64" s="64" t="s">
        <v>2934</v>
      </c>
    </row>
    <row customHeight="1" ht="11.25">
      <c r="A65" s="64"/>
      <c r="B65" s="64" t="s">
        <v>2935</v>
      </c>
    </row>
    <row customHeight="1" ht="11.25">
      <c r="A66" s="64"/>
      <c r="B66" s="64" t="s">
        <v>2936</v>
      </c>
    </row>
    <row customHeight="1" ht="11.25">
      <c r="A67" s="64"/>
      <c r="B67" s="64" t="s">
        <v>2937</v>
      </c>
    </row>
    <row customHeight="1" ht="11.25">
      <c r="A68" s="64"/>
      <c r="B68" s="64" t="s">
        <v>2938</v>
      </c>
    </row>
    <row customHeight="1" ht="11.25">
      <c r="A69" s="64"/>
      <c r="B69" s="64" t="s">
        <v>2939</v>
      </c>
    </row>
    <row customHeight="1" ht="11.25">
      <c r="A70" s="64"/>
      <c r="B70" s="64" t="s">
        <v>2940</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AEE431-5157-8FA4-4FD8-7EE490F92BC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2941</v>
      </c>
    </row>
    <row customHeight="1" ht="90">
      <c r="B2" s="94" t="s">
        <v>2942</v>
      </c>
    </row>
    <row customHeight="1" ht="67.5">
      <c r="B3" s="94" t="s">
        <v>2943</v>
      </c>
    </row>
    <row customHeight="1" ht="33.75">
      <c r="B4" s="94" t="s">
        <v>2944</v>
      </c>
    </row>
    <row customHeight="1" ht="11.25">
      <c r="B5" s="94" t="s">
        <v>2945</v>
      </c>
    </row>
    <row customHeight="1" ht="22.5">
      <c r="B6" s="94" t="s">
        <v>2946</v>
      </c>
    </row>
    <row customHeight="1" ht="22.5">
      <c r="B7" s="94" t="s">
        <v>2947</v>
      </c>
    </row>
    <row customHeight="1" ht="22.5">
      <c r="B8" s="94" t="s">
        <v>2948</v>
      </c>
    </row>
    <row customHeight="1" ht="22.5">
      <c r="B9" s="94" t="s">
        <v>2949</v>
      </c>
    </row>
    <row customHeight="1" ht="56.25">
      <c r="B10" s="94" t="s">
        <v>2950</v>
      </c>
    </row>
    <row customHeight="1" ht="12.75">
      <c r="B11" s="159" t="s">
        <v>2951</v>
      </c>
    </row>
    <row customHeight="1" ht="11.25">
      <c r="B12" s="93" t="s">
        <v>2952</v>
      </c>
    </row>
    <row customHeight="1" ht="22.5">
      <c r="B13" s="94" t="s">
        <v>2953</v>
      </c>
    </row>
    <row customHeight="1" ht="67.5">
      <c r="B14" s="94" t="s">
        <v>2954</v>
      </c>
    </row>
    <row customHeight="1" ht="22.5">
      <c r="B15" s="94" t="s">
        <v>2955</v>
      </c>
    </row>
    <row customHeight="1" ht="11.25">
      <c r="B16" s="93" t="s">
        <v>2956</v>
      </c>
      <c r="D16" s="100"/>
    </row>
    <row customHeight="1" ht="33.75">
      <c r="B17" s="94" t="s">
        <v>2957</v>
      </c>
    </row>
    <row customHeight="1" ht="33.75">
      <c r="B18" s="94" t="s">
        <v>2958</v>
      </c>
    </row>
    <row customHeight="1" ht="11.25">
      <c r="B19" s="94" t="s">
        <v>2959</v>
      </c>
    </row>
    <row customHeight="1" ht="33.75">
      <c r="B20" s="94" t="s">
        <v>2960</v>
      </c>
    </row>
    <row customHeight="1" ht="11.25">
      <c r="B21" s="93" t="s">
        <v>2961</v>
      </c>
    </row>
    <row customHeight="1" ht="11.25">
      <c r="B22" s="94" t="s">
        <v>2962</v>
      </c>
    </row>
    <row r="24" customHeight="1" ht="22.5">
      <c r="B24" s="161" t="s">
        <v>2963</v>
      </c>
    </row>
    <row r="26" customHeight="1" ht="11.25">
      <c r="B26" s="93" t="s">
        <v>2964</v>
      </c>
    </row>
    <row customHeight="1" ht="22.5">
      <c r="B27" s="160" t="s">
        <v>402</v>
      </c>
    </row>
    <row customHeight="1" ht="56.25">
      <c r="B28" s="160" t="s">
        <v>2965</v>
      </c>
    </row>
    <row customHeight="1" ht="11.25">
      <c r="B29" s="210" t="s">
        <v>2966</v>
      </c>
    </row>
    <row customHeight="1" ht="22.5">
      <c r="B30" s="160" t="s">
        <v>2967</v>
      </c>
    </row>
    <row r="32" customHeight="1" ht="11.25">
      <c r="A32" s="188"/>
      <c r="B32" s="189" t="s">
        <v>2968</v>
      </c>
    </row>
    <row customHeight="1" ht="14.25">
      <c r="A33" s="190">
        <v>1</v>
      </c>
      <c r="B33" s="191" t="s">
        <v>2969</v>
      </c>
    </row>
    <row customHeight="1" ht="14.25">
      <c r="A34" s="190">
        <v>2</v>
      </c>
      <c r="B34" s="191" t="s">
        <v>2970</v>
      </c>
    </row>
    <row customHeight="1" ht="11.25">
      <c r="B35" s="189" t="s">
        <v>2971</v>
      </c>
    </row>
    <row customHeight="1" ht="11.25">
      <c r="B36" s="191" t="s">
        <v>2972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EC061C-137E-A888-FC58-144F1CCBF11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358</v>
      </c>
      <c r="I1" s="2217"/>
      <c r="V1" s="1607" t="s">
        <v>14</v>
      </c>
    </row>
    <row s="1635" customFormat="1" customHeight="1" ht="14.25" hidden="1">
      <c r="C2" s="1619"/>
      <c r="D2" s="2233" t="s">
        <v>109</v>
      </c>
      <c r="E2" s="2235"/>
      <c r="F2" s="1625"/>
      <c r="G2" s="1620" t="s">
        <v>109</v>
      </c>
      <c r="H2" s="1623"/>
      <c r="I2" s="1621"/>
      <c r="L2" s="1622"/>
      <c r="M2" s="1622"/>
      <c r="N2" s="1622"/>
      <c r="O2" s="1622" t="s">
        <v>388</v>
      </c>
      <c r="P2" s="1622"/>
      <c r="Q2" s="1622"/>
      <c r="R2" s="1624" t="s">
        <v>387</v>
      </c>
      <c r="S2" s="1624" t="s">
        <v>387</v>
      </c>
      <c r="T2" s="1622"/>
      <c r="U2" s="1622"/>
      <c r="V2" s="1618">
        <v>0</v>
      </c>
    </row>
    <row s="1635" customFormat="1" customHeight="1" ht="14.25" hidden="1">
      <c r="C3" s="1619"/>
      <c r="D3" s="2234"/>
      <c r="E3" s="2236"/>
      <c r="F3" s="405"/>
      <c r="G3" s="869"/>
      <c r="H3" s="869" t="s">
        <v>389</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362</v>
      </c>
      <c r="I5" s="702"/>
      <c r="J5" s="702"/>
      <c r="L5" s="1614"/>
      <c r="M5" s="1614"/>
      <c r="N5" s="1614"/>
      <c r="O5" s="1614"/>
      <c r="P5" s="1614"/>
      <c r="Q5" s="1614"/>
      <c r="R5" s="1614"/>
      <c r="S5" s="1614"/>
      <c r="T5" s="1614"/>
      <c r="U5" s="1614"/>
      <c r="V5" s="1613">
        <v>5</v>
      </c>
    </row>
    <row customHeight="1" ht="29.25">
      <c r="C6" s="1516"/>
      <c r="D6" s="2237" t="s">
        <v>390</v>
      </c>
      <c r="E6" s="2237"/>
      <c r="F6" s="2237"/>
      <c r="G6" s="2237"/>
      <c r="H6" s="2237"/>
      <c r="I6" s="2237"/>
      <c r="J6" s="491"/>
      <c r="K6" s="1615"/>
      <c r="V6" s="1607">
        <v>28</v>
      </c>
    </row>
    <row customHeight="1" ht="18">
      <c r="C7" s="1516"/>
      <c r="D7" s="2176" t="str">
        <f>IF(org=0,"Не определено",org)</f>
        <v>АО "ХТК"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306</v>
      </c>
      <c r="E10" s="2219"/>
      <c r="F10" s="2219"/>
      <c r="G10" s="2219"/>
      <c r="H10" s="2219"/>
      <c r="I10" s="2219"/>
      <c r="J10" s="2223" t="s">
        <v>307</v>
      </c>
      <c r="V10" s="1607">
        <v>14</v>
      </c>
    </row>
    <row customHeight="1" ht="27.299999999999997">
      <c r="C11" s="1516"/>
      <c r="D11" s="2127" t="s">
        <v>88</v>
      </c>
      <c r="E11" s="2223" t="s">
        <v>105</v>
      </c>
      <c r="F11" s="2192" t="s">
        <v>88</v>
      </c>
      <c r="G11" s="2193"/>
      <c r="H11" s="2175" t="s">
        <v>391</v>
      </c>
      <c r="I11" s="2175" t="s">
        <v>392</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382</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393</v>
      </c>
      <c r="K14" s="1607"/>
      <c r="R14" s="500" t="s">
        <v>387</v>
      </c>
      <c r="S14" s="500" t="s">
        <v>387</v>
      </c>
      <c r="V14" s="1607">
        <v>14</v>
      </c>
    </row>
    <row customHeight="1" ht="14.699999999999998">
      <c r="A15" s="1607"/>
      <c r="C15" s="1516"/>
      <c r="D15" s="2234"/>
      <c r="E15" s="2236"/>
      <c r="F15" s="405"/>
      <c r="G15" s="869"/>
      <c r="H15" s="869" t="s">
        <v>389</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